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6" activeTab="6"/>
  </bookViews>
  <sheets>
    <sheet name="dochody" sheetId="1" r:id="rId1"/>
    <sheet name="wydatki" sheetId="2" r:id="rId2"/>
    <sheet name="wydatki (2)" sheetId="3" r:id="rId3"/>
    <sheet name="wyd-porówn" sheetId="4" r:id="rId4"/>
    <sheet name="dochody-porów " sheetId="5" r:id="rId5"/>
    <sheet name="deficyt" sheetId="6" r:id="rId6"/>
    <sheet name="Arkusz2" sheetId="7" r:id="rId7"/>
  </sheets>
  <definedNames>
    <definedName name="_xlnm.Print_Titles" localSheetId="0">'dochody'!$9:$9</definedName>
    <definedName name="_xlnm.Print_Titles" localSheetId="4">'dochody-porów '!$8:$8</definedName>
    <definedName name="_xlnm.Print_Titles" localSheetId="1">'wydatki'!$8:$9</definedName>
    <definedName name="_xlnm.Print_Titles" localSheetId="2">'wydatki (2)'!$8:$9</definedName>
    <definedName name="_xlnm.Print_Titles" localSheetId="3">'wyd-porówn'!$8:$9</definedName>
  </definedNames>
  <calcPr fullCalcOnLoad="1"/>
</workbook>
</file>

<file path=xl/sharedStrings.xml><?xml version="1.0" encoding="utf-8"?>
<sst xmlns="http://schemas.openxmlformats.org/spreadsheetml/2006/main" count="632" uniqueCount="200">
  <si>
    <t>Nazwa</t>
  </si>
  <si>
    <t>Załącznik Nr 1 do</t>
  </si>
  <si>
    <t>Uchwały Nr ...../.../....</t>
  </si>
  <si>
    <t>Rady Powiatu Złotowskiego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</si>
  <si>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</si>
  <si>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</si>
  <si>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</si>
  <si>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</si>
  <si>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</si>
  <si>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</si>
  <si>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</si>
  <si>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</si>
  <si>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Prace geodezyjne - urządzenia na potrzeby rolnictwa</t>
  </si>
  <si>
    <t>01021</t>
  </si>
  <si>
    <t>Inspekcja Weterynaryjna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</si>
  <si>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</si>
  <si>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</si>
  <si>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</si>
  <si>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</si>
  <si>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</si>
  <si>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</si>
  <si>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</si>
  <si>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powiatowe</t>
  </si>
  <si>
    <t>084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</si>
  <si>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</si>
  <si>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</si>
  <si>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</si>
  <si>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</si>
  <si>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</si>
  <si>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</si>
  <si>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</si>
  <si>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</si>
  <si>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</si>
  <si>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</si>
  <si>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</si>
  <si>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042</t>
  </si>
  <si>
    <t>Wpływy z opłaty komunikacyjnej</t>
  </si>
  <si>
    <t>069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</si>
  <si>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</si>
  <si>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</si>
  <si>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</si>
  <si>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</si>
  <si>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</si>
  <si>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</si>
  <si>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</si>
  <si>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</si>
  <si>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</si>
  <si>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</si>
  <si>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</si>
  <si>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</si>
  <si>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</si>
  <si>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</si>
  <si>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Subwencja ogolne z budżetu państwa</t>
  </si>
  <si>
    <t>Część wyrównawcza subwencji ogólnej dla powiatów</t>
  </si>
  <si>
    <t>Część drogowa subwencji ogolnej dla powiatów i województw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</si>
  <si>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</si>
  <si>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</si>
  <si>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</si>
  <si>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</si>
  <si>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</si>
  <si>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</si>
  <si>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075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</si>
  <si>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</si>
  <si>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</si>
  <si>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</si>
  <si>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Opieka społeczna</t>
  </si>
  <si>
    <t>Placówki opiekuńczo-wychowawcze</t>
  </si>
  <si>
    <t>Rodziny zastępcze</t>
  </si>
  <si>
    <t>Zasiłki rodzinne, pieleęgnacyjne i wychowawcze</t>
  </si>
  <si>
    <t>Powiatowe centra pomocy rodzinie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</si>
  <si>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</si>
  <si>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</si>
  <si>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</si>
  <si>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</si>
  <si>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</si>
  <si>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</si>
  <si>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</si>
  <si>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Załącznik Nr 2 do Uchwały Nr ...../.../....</t>
  </si>
  <si>
    <t>z dnia .................................</t>
  </si>
  <si>
    <t>WYDATKI</t>
  </si>
  <si>
    <t xml:space="preserve"> - zestawienie według działów i rozdziałów</t>
  </si>
  <si>
    <t>w tym:</t>
  </si>
  <si>
    <t xml:space="preserve">Dział </t>
  </si>
  <si>
    <t>wydatki ogółem w zł</t>
  </si>
  <si>
    <t>rezerwa ogólna</t>
  </si>
  <si>
    <t>rezerwa celowa</t>
  </si>
  <si>
    <t>wynagrodzenia i pochodne od wynagrodzeń</t>
  </si>
  <si>
    <t>wydatki majątkowe</t>
  </si>
  <si>
    <t>Rady powiatów</t>
  </si>
  <si>
    <t>Obsługa długu publicznego</t>
  </si>
  <si>
    <t>Obsługa papierów wartościowych, kredytów i pożyczek jednostek samorządu terytorialnego</t>
  </si>
  <si>
    <t>Rezerwy ogólne i celowe</t>
  </si>
  <si>
    <t>rezerwy celowe</t>
  </si>
  <si>
    <t>Szkoły podstawowe specjalne</t>
  </si>
  <si>
    <t>Dowożenie uczniów do szkół</t>
  </si>
  <si>
    <t>Szkoły zasadnicze</t>
  </si>
  <si>
    <t>Składki na ubezpieczenia zdrowotne oraz świadczenia dla osób nie objętych obowiąkiem ubezpieczenia zdrowotnego</t>
  </si>
  <si>
    <t>Zasiłki rodzinne, pielegnacyjne i wychowawcze</t>
  </si>
  <si>
    <t>Poradnie psychologiczno-pedagogiczne oraz inne poradnie specjalistyczne</t>
  </si>
  <si>
    <t>Kolonie i obozy oraz inne formy wypoczynku dzieci i młodzieży szkolnej</t>
  </si>
  <si>
    <t>Szkolne schroniska młodzieżowe</t>
  </si>
  <si>
    <t>Kultura i ochrona dziedzictwa narodowego</t>
  </si>
  <si>
    <t>Pozostałe zadania w zakresie kultury</t>
  </si>
  <si>
    <t>Biblioteki</t>
  </si>
  <si>
    <t>Kultura fizyczna i sport</t>
  </si>
  <si>
    <t>Pozostała działalność</t>
  </si>
  <si>
    <t>Ogółem wydatki</t>
  </si>
  <si>
    <t>Ogółem</t>
  </si>
  <si>
    <t>Dochody</t>
  </si>
  <si>
    <t>Róznica</t>
  </si>
  <si>
    <t>047</t>
  </si>
  <si>
    <t>Dotacje celowe otrzymane z budżetu państwa na realizację inwestycji i zakupów inwestycyjnych własnych powiatu</t>
  </si>
  <si>
    <t>Szkoły zawodowe</t>
  </si>
  <si>
    <t>Pomoc materialna dla uczniów</t>
  </si>
  <si>
    <t>wynagrodz. i pochodne od wynagrodz.</t>
  </si>
  <si>
    <t>Wpływy z opłat za zarząd, użytkowanie i użytkowanie wieczyste nieruchomości</t>
  </si>
  <si>
    <t>Dokształcanie i doskonalenie nauczycieli</t>
  </si>
  <si>
    <t>Gimnazja specjalne</t>
  </si>
  <si>
    <t>Gimnazja specjlane</t>
  </si>
  <si>
    <t>Dokształacznie i doskonalenie nauczycieli</t>
  </si>
  <si>
    <t>001</t>
  </si>
  <si>
    <t>Lp.</t>
  </si>
  <si>
    <t>zadania bieżące z zakresu adm. rządowej oraz inne zadania zlecone ustawami realizowane przez powiat</t>
  </si>
  <si>
    <t>zadania bieżące realizowane przez powiat na podstawie porozumień z organami administracji rządowej</t>
  </si>
  <si>
    <t>bieżące zadania własne powiatu finansowane z dotacji budżetu państwa</t>
  </si>
  <si>
    <t>dotacje z budżetu powiatu</t>
  </si>
  <si>
    <t>z dnia ................ 2002 roku</t>
  </si>
  <si>
    <t>Dotacje celowe otrzymane z budżetu państwa na inwestycje i zakupy inwestycyjne z zakresu administracji rządowej oraz inne zadania zlecone ustawami realizowane przez powiat</t>
  </si>
  <si>
    <t>z dnia ...................... 2002 roku</t>
  </si>
  <si>
    <t>Ośrodki adopcyjno-opiekuńcze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</si>
  <si>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</si>
  <si>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</si>
  <si>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</si>
  <si>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róznica</t>
  </si>
  <si>
    <t>różnica</t>
  </si>
  <si>
    <t>subwencje</t>
  </si>
  <si>
    <t>podatek</t>
  </si>
  <si>
    <t>razem dotacje</t>
  </si>
  <si>
    <t>dochody własne</t>
  </si>
  <si>
    <t>Kwota wg planu na 31.10.2002 r.</t>
  </si>
  <si>
    <t>Porównanie dotacji i subwnecji za lata 2002 i 2003</t>
  </si>
  <si>
    <t>Kwota planowana na 2003 r.</t>
  </si>
  <si>
    <t>2003 do 2002 [%]</t>
  </si>
  <si>
    <t>01022</t>
  </si>
  <si>
    <t>Zwalczanie chorób zakaźnych zwierząt oraz badania monitoringowe pozostałości chemicznych i biologicznych w tkankach zwierząt i produktach pochodzenia zwierzęcego</t>
  </si>
  <si>
    <t>Dotacje celowe otrzymane z budżetu państwa na zadania bieżące realizowane przez powiat na podstawie porozumień z organami administracji rządowej</t>
  </si>
  <si>
    <t>Przetwórstwo przemysłowe</t>
  </si>
  <si>
    <t>Rozwój przedsiębiorczości</t>
  </si>
  <si>
    <t>Urzędy naczelnych organów władzy państwowej, kontroli i ochrony prawa oraz sądownictwa</t>
  </si>
  <si>
    <t>Wybory do rad gmin, rad powoatów i sejmików województw oraz referenda gminne, powiatowe i wojewódzkie</t>
  </si>
  <si>
    <t>Szkoły podstawowe specjlane</t>
  </si>
  <si>
    <t>placówki wychowania pozaszkolnego</t>
  </si>
  <si>
    <t>decyzja</t>
  </si>
  <si>
    <t>deficyt</t>
  </si>
  <si>
    <t>plan -wydatki rok 2002 na dzień 30.10.</t>
  </si>
  <si>
    <t>2003 do 2002         [%]</t>
  </si>
  <si>
    <t>plan -wydatki ogółem w zł rok 2003</t>
  </si>
  <si>
    <t>Zestawienie planu wydatków na lata 2002, 2003</t>
  </si>
  <si>
    <t>Zwalczanie chorób zakaźnych zwierząt oraz badania monitoringowe pozostałości chemicznych i biologicznych w tkanakach zwierząt i produktach pochodzenia zwierzęcego</t>
  </si>
  <si>
    <t>Wybory do rad gmin, rad powiatów i sejmików województw oraz referenda gminne, powiatowe i wojewódzkie</t>
  </si>
  <si>
    <t>Przychody i rozchody</t>
  </si>
  <si>
    <t>związane z finansowaniem deficytu budżetowego</t>
  </si>
  <si>
    <t>Przychody</t>
  </si>
  <si>
    <t xml:space="preserve">Rozchody  </t>
  </si>
  <si>
    <t>z dnia .............................  roku</t>
  </si>
  <si>
    <t>Przychody z zaciągniętych pożyczek i kredytów na rynku krajowym</t>
  </si>
  <si>
    <t>Załącznik do objaśnienia do Uchwały Nr ...../.../....</t>
  </si>
  <si>
    <t>Rady Powiatu Złotowskiego z dnia .............................. roku</t>
  </si>
  <si>
    <t>w sprawie uchwalenia budżetu powiatu na 2003 rok</t>
  </si>
  <si>
    <t>zadania inwestycyjne z zakresu adm. rządowej oraz inne zadania zlecone ustawami realizowane przez powiat</t>
  </si>
  <si>
    <t>Nazwa programu</t>
  </si>
  <si>
    <t xml:space="preserve">Jednostka realizująca </t>
  </si>
  <si>
    <t>Nakłady finansowe</t>
  </si>
  <si>
    <t>Okres realizacji</t>
  </si>
  <si>
    <t>1. Środki własne</t>
  </si>
  <si>
    <t>Przychody z tytułu innych rozliczeń krajowych</t>
  </si>
  <si>
    <t>Załącznik Nr 5  do Uchwały Nr......./......../....</t>
  </si>
  <si>
    <t>Budowa ronda na skrzyżowaniu ulic  Norwida i Westerplatte w Złotowie</t>
  </si>
  <si>
    <t>WIELOLETNI  PROGRAM  INWESTYCYJNY  NA  LATA  2006 - 2007</t>
  </si>
  <si>
    <t>1.Środki własne</t>
  </si>
  <si>
    <t>Przebudowa drogi  nr 29322 Złotów - Wiśniewka-Trudna (na odcinku Prochy)</t>
  </si>
  <si>
    <t>Starostwo Powiatowe                     w Złotowie</t>
  </si>
  <si>
    <t>Starostwo Powiatowe                                    w Złotowie</t>
  </si>
  <si>
    <t>Przebudowa chodników przy drodze Nr 29126 Nadarzyce-Sypniewo w m.Sypniewo</t>
  </si>
  <si>
    <t>Starostwo Powiatowe                       w Złotowie</t>
  </si>
  <si>
    <t>2.Urząd Miasta w Złotowie</t>
  </si>
  <si>
    <t>Modernizacja kotłowni z węglowej na gazową oraz naprawa dachu i wymiana orynnowania</t>
  </si>
  <si>
    <t>2.Urząd Gminy w Zakrzewie</t>
  </si>
  <si>
    <t>2.Urząd Gminy i Miasta                       w Jastrowiu</t>
  </si>
  <si>
    <t>Wykonanie nawierzchni jezdni na ul,Norwida w Złotowie (odcinek od ul.Moniuszki do Al.Piasta)</t>
  </si>
  <si>
    <t>Dokumentacja techniczna do robót inwestycyjnych niezbędnych do wniosków o współfinansowanie przez ZPORR przyszłych inwestycji</t>
  </si>
  <si>
    <t>Załącznik Nr 6 do</t>
  </si>
  <si>
    <t>Przebudowa drogi  nr 29329 Lipka - Sępólno Krajeńskie na odc.od m Lipka -Czyżkowo do granic powiatu (dł.odc.5,8 km)</t>
  </si>
  <si>
    <t>2.Urząd Gminy Lipka</t>
  </si>
  <si>
    <t>Przebudowa drogi Nr 1049P Święta-Wąsosz</t>
  </si>
  <si>
    <t>Przebudowa drogi Nr 29330 na odcinku Batorowo-Białobłocie</t>
  </si>
  <si>
    <t>Urząd Gminy Złotów</t>
  </si>
  <si>
    <t>Urząd Gminy Lipka</t>
  </si>
  <si>
    <t>do Uchwały Nr XLIII/213/2006</t>
  </si>
  <si>
    <t>z dnia 28 czerwca 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</si>
</sst>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0"/>
      <color indexed="9"/>
      <name val="Arial CE"/>
      <family val="2"/>
    </font>
    <font>
      <b/>
      <sz val="10"/>
      <color indexed="17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7.5"/>
      <name val="Arial CE"/>
      <family val="2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ill="1" applyBorder="1" applyAlignment="1" quotePrefix="1">
      <alignment horizontal="center" vertical="top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top"/>
    </xf>
    <xf numFmtId="3" fontId="0" fillId="0" borderId="3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4" fillId="0" borderId="0" xfId="0" applyNumberFormat="1" applyFont="1" applyAlignment="1">
      <alignment horizontal="right"/>
    </xf>
    <xf numFmtId="3" fontId="0" fillId="0" borderId="3" xfId="0" applyNumberFormat="1" applyBorder="1" applyAlignment="1">
      <alignment wrapText="1"/>
    </xf>
    <xf numFmtId="3" fontId="2" fillId="0" borderId="0" xfId="0" applyNumberFormat="1" applyFont="1" applyAlignment="1">
      <alignment wrapText="1"/>
    </xf>
    <xf numFmtId="0" fontId="1" fillId="0" borderId="3" xfId="0" applyFont="1" applyFill="1" applyBorder="1" applyAlignment="1" quotePrefix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/>
    </xf>
    <xf numFmtId="0" fontId="0" fillId="0" borderId="5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" fillId="0" borderId="1" xfId="0" applyFont="1" applyFill="1" applyBorder="1" applyAlignment="1" quotePrefix="1">
      <alignment horizontal="center" vertical="top"/>
    </xf>
    <xf numFmtId="4" fontId="1" fillId="0" borderId="1" xfId="0" applyNumberFormat="1" applyFont="1" applyBorder="1" applyAlignment="1">
      <alignment/>
    </xf>
    <xf numFmtId="0" fontId="0" fillId="0" borderId="5" xfId="0" applyBorder="1" applyAlignment="1" quotePrefix="1">
      <alignment horizontal="center" vertical="top"/>
    </xf>
    <xf numFmtId="3" fontId="0" fillId="0" borderId="6" xfId="0" applyNumberFormat="1" applyFont="1" applyBorder="1" applyAlignment="1">
      <alignment/>
    </xf>
    <xf numFmtId="0" fontId="0" fillId="0" borderId="6" xfId="0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4" fontId="0" fillId="0" borderId="6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wrapText="1"/>
    </xf>
    <xf numFmtId="4" fontId="7" fillId="0" borderId="5" xfId="0" applyNumberFormat="1" applyFont="1" applyBorder="1" applyAlignment="1">
      <alignment/>
    </xf>
    <xf numFmtId="0" fontId="11" fillId="0" borderId="2" xfId="0" applyFont="1" applyBorder="1" applyAlignment="1">
      <alignment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top"/>
    </xf>
    <xf numFmtId="0" fontId="9" fillId="0" borderId="2" xfId="0" applyNumberFormat="1" applyFont="1" applyBorder="1" applyAlignment="1" quotePrefix="1">
      <alignment horizontal="center" vertical="top"/>
    </xf>
    <xf numFmtId="0" fontId="9" fillId="0" borderId="2" xfId="0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 quotePrefix="1">
      <alignment horizontal="center" vertical="top"/>
    </xf>
    <xf numFmtId="1" fontId="9" fillId="0" borderId="5" xfId="0" applyNumberFormat="1" applyFont="1" applyBorder="1" applyAlignment="1" quotePrefix="1">
      <alignment horizontal="center" vertical="top"/>
    </xf>
    <xf numFmtId="0" fontId="9" fillId="0" borderId="5" xfId="0" applyFont="1" applyBorder="1" applyAlignment="1">
      <alignment horizontal="center" vertical="top"/>
    </xf>
    <xf numFmtId="1" fontId="9" fillId="0" borderId="5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4" fontId="1" fillId="0" borderId="2" xfId="0" applyNumberFormat="1" applyFont="1" applyBorder="1" applyAlignment="1">
      <alignment/>
    </xf>
    <xf numFmtId="4" fontId="0" fillId="0" borderId="3" xfId="0" applyNumberFormat="1" applyBorder="1" applyAlignment="1">
      <alignment wrapText="1"/>
    </xf>
    <xf numFmtId="4" fontId="1" fillId="0" borderId="5" xfId="0" applyNumberFormat="1" applyFont="1" applyBorder="1" applyAlignment="1">
      <alignment/>
    </xf>
    <xf numFmtId="3" fontId="0" fillId="0" borderId="5" xfId="0" applyNumberFormat="1" applyFill="1" applyBorder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" fontId="7" fillId="0" borderId="3" xfId="0" applyNumberFormat="1" applyFont="1" applyBorder="1" applyAlignment="1">
      <alignment wrapText="1"/>
    </xf>
    <xf numFmtId="0" fontId="1" fillId="0" borderId="1" xfId="0" applyFont="1" applyBorder="1" applyAlignment="1" quotePrefix="1">
      <alignment horizontal="center" vertical="top"/>
    </xf>
    <xf numFmtId="4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wrapText="1"/>
    </xf>
    <xf numFmtId="0" fontId="0" fillId="0" borderId="4" xfId="0" applyBorder="1" applyAlignment="1" quotePrefix="1">
      <alignment horizontal="center" vertical="top"/>
    </xf>
    <xf numFmtId="3" fontId="0" fillId="0" borderId="4" xfId="0" applyNumberFormat="1" applyFont="1" applyBorder="1" applyAlignment="1">
      <alignment/>
    </xf>
    <xf numFmtId="0" fontId="1" fillId="0" borderId="2" xfId="0" applyNumberFormat="1" applyFont="1" applyBorder="1" applyAlignment="1" quotePrefix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1" fillId="0" borderId="3" xfId="0" applyNumberFormat="1" applyFont="1" applyBorder="1" applyAlignment="1" quotePrefix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0" fillId="0" borderId="7" xfId="0" applyBorder="1" applyAlignment="1" quotePrefix="1">
      <alignment horizontal="center" vertical="top"/>
    </xf>
    <xf numFmtId="3" fontId="0" fillId="0" borderId="7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1" fontId="1" fillId="0" borderId="5" xfId="0" applyNumberFormat="1" applyFont="1" applyBorder="1" applyAlignment="1">
      <alignment horizontal="center" vertical="top"/>
    </xf>
    <xf numFmtId="3" fontId="0" fillId="0" borderId="7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" fontId="0" fillId="0" borderId="6" xfId="0" applyNumberForma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top"/>
    </xf>
    <xf numFmtId="4" fontId="0" fillId="0" borderId="7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1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horizontal="center" vertical="top"/>
    </xf>
    <xf numFmtId="4" fontId="0" fillId="0" borderId="3" xfId="0" applyNumberFormat="1" applyFont="1" applyBorder="1" applyAlignment="1">
      <alignment wrapText="1"/>
    </xf>
    <xf numFmtId="3" fontId="0" fillId="2" borderId="7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1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 quotePrefix="1">
      <alignment horizontal="center" vertical="top"/>
    </xf>
    <xf numFmtId="0" fontId="1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" fontId="6" fillId="0" borderId="3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3" fontId="6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" fontId="1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4" fillId="0" borderId="0" xfId="0" applyFont="1" applyAlignment="1">
      <alignment horizontal="left"/>
    </xf>
    <xf numFmtId="1" fontId="11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pane xSplit="2" ySplit="9" topLeftCell="C1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31" sqref="E131"/>
    </sheetView>
  </sheetViews>
  <sheetFormatPr defaultColWidth="9.00390625" defaultRowHeight="12.75" outlineLevelRow="1"/>
  <cols>
    <col min="1" max="1" width="7.375" style="7" customWidth="1"/>
    <col min="2" max="2" width="9.125" style="8" customWidth="1"/>
    <col min="3" max="3" width="6.75390625" style="8" customWidth="1"/>
    <col min="4" max="4" width="39.25390625" style="10" customWidth="1"/>
    <col min="5" max="5" width="13.00390625" style="3" customWidth="1"/>
    <col min="7" max="7" width="10.125" style="0" bestFit="1" customWidth="1"/>
  </cols>
  <sheetData>
    <row r="1" spans="4:6" ht="12.75">
      <c r="D1" s="9"/>
      <c r="E1" s="241" t="s">
        <v>1</v>
      </c>
      <c r="F1" s="241"/>
    </row>
    <row r="2" spans="4:6" ht="12.75">
      <c r="D2" s="9"/>
      <c r="E2" s="241" t="s">
        <v>2</v>
      </c>
      <c r="F2" s="241"/>
    </row>
    <row r="3" spans="4:6" ht="12.75">
      <c r="D3" s="9"/>
      <c r="E3" s="241" t="s">
        <v>3</v>
      </c>
      <c r="F3" s="241"/>
    </row>
    <row r="4" spans="5:6" ht="12.75">
      <c r="E4" s="242" t="s">
        <v>128</v>
      </c>
      <c r="F4" s="242"/>
    </row>
    <row r="5" spans="5:6" ht="12.75">
      <c r="E5" s="11"/>
      <c r="F5" s="11"/>
    </row>
    <row r="7" spans="1:5" ht="15.75">
      <c r="A7" s="239" t="s">
        <v>4</v>
      </c>
      <c r="B7" s="239"/>
      <c r="C7" s="239"/>
      <c r="D7" s="239"/>
      <c r="E7" s="239"/>
    </row>
    <row r="8" spans="1:4" ht="12.75" customHeight="1">
      <c r="A8" s="198"/>
      <c r="C8" s="240"/>
      <c r="D8" s="240"/>
    </row>
    <row r="9" spans="1:6" ht="12.75">
      <c r="A9" s="12" t="s">
        <v>5</v>
      </c>
      <c r="B9" s="12" t="s">
        <v>6</v>
      </c>
      <c r="C9" s="12" t="s">
        <v>7</v>
      </c>
      <c r="D9" s="13" t="s">
        <v>0</v>
      </c>
      <c r="E9" s="14" t="s">
        <v>8</v>
      </c>
      <c r="F9" s="10"/>
    </row>
    <row r="10" spans="1:5" ht="12.75">
      <c r="A10" s="85" t="s">
        <v>9</v>
      </c>
      <c r="B10" s="29"/>
      <c r="C10" s="29"/>
      <c r="D10" s="30" t="s">
        <v>10</v>
      </c>
      <c r="E10" s="2">
        <f>E11+E13</f>
        <v>419000</v>
      </c>
    </row>
    <row r="11" spans="1:5" ht="25.5">
      <c r="A11" s="16"/>
      <c r="B11" s="17" t="s">
        <v>11</v>
      </c>
      <c r="C11" s="18"/>
      <c r="D11" s="19" t="s">
        <v>12</v>
      </c>
      <c r="E11" s="20">
        <f>SUM(E12)</f>
        <v>99000</v>
      </c>
    </row>
    <row r="12" spans="1:5" ht="51">
      <c r="A12" s="16"/>
      <c r="B12" s="18"/>
      <c r="C12" s="18">
        <v>211</v>
      </c>
      <c r="D12" s="19" t="s">
        <v>130</v>
      </c>
      <c r="E12" s="20">
        <v>99000</v>
      </c>
    </row>
    <row r="13" spans="1:5" ht="12.75">
      <c r="A13" s="16"/>
      <c r="B13" s="17" t="s">
        <v>13</v>
      </c>
      <c r="C13" s="18"/>
      <c r="D13" s="19" t="s">
        <v>14</v>
      </c>
      <c r="E13" s="20">
        <f>SUM(E14:E15)</f>
        <v>320000</v>
      </c>
    </row>
    <row r="14" spans="1:5" ht="51">
      <c r="A14" s="16"/>
      <c r="B14" s="18"/>
      <c r="C14" s="18">
        <v>211</v>
      </c>
      <c r="D14" s="19" t="s">
        <v>130</v>
      </c>
      <c r="E14" s="20">
        <v>314000</v>
      </c>
    </row>
    <row r="15" spans="1:5" ht="63.75">
      <c r="A15" s="16"/>
      <c r="B15" s="18"/>
      <c r="C15" s="18">
        <v>641</v>
      </c>
      <c r="D15" s="19" t="s">
        <v>127</v>
      </c>
      <c r="E15" s="20">
        <v>6000</v>
      </c>
    </row>
    <row r="16" spans="1:5" ht="12.75">
      <c r="A16" s="85" t="s">
        <v>15</v>
      </c>
      <c r="B16" s="29"/>
      <c r="C16" s="29"/>
      <c r="D16" s="30" t="s">
        <v>16</v>
      </c>
      <c r="E16" s="2">
        <f>E17+E19</f>
        <v>28700</v>
      </c>
    </row>
    <row r="17" spans="1:5" ht="12.75">
      <c r="A17" s="16"/>
      <c r="B17" s="17" t="s">
        <v>17</v>
      </c>
      <c r="C17" s="18"/>
      <c r="D17" s="19" t="s">
        <v>18</v>
      </c>
      <c r="E17" s="20">
        <f>E18</f>
        <v>5000</v>
      </c>
    </row>
    <row r="18" spans="1:5" ht="51">
      <c r="A18" s="16"/>
      <c r="B18" s="18"/>
      <c r="C18" s="18">
        <v>211</v>
      </c>
      <c r="D18" s="19" t="s">
        <v>130</v>
      </c>
      <c r="E18" s="20">
        <v>5000</v>
      </c>
    </row>
    <row r="19" spans="1:5" ht="12.75">
      <c r="A19" s="16"/>
      <c r="B19" s="17" t="s">
        <v>19</v>
      </c>
      <c r="C19" s="18"/>
      <c r="D19" s="19" t="s">
        <v>20</v>
      </c>
      <c r="E19" s="20">
        <f>E20</f>
        <v>23700</v>
      </c>
    </row>
    <row r="20" spans="1:5" ht="38.25">
      <c r="A20" s="16"/>
      <c r="B20" s="18"/>
      <c r="C20" s="18">
        <v>213</v>
      </c>
      <c r="D20" s="19" t="s">
        <v>131</v>
      </c>
      <c r="E20" s="20">
        <v>23700</v>
      </c>
    </row>
    <row r="21" spans="1:5" ht="12.75">
      <c r="A21" s="12">
        <v>600</v>
      </c>
      <c r="B21" s="29"/>
      <c r="C21" s="29"/>
      <c r="D21" s="30" t="s">
        <v>21</v>
      </c>
      <c r="E21" s="2">
        <f>SUM(E22)</f>
        <v>3000</v>
      </c>
    </row>
    <row r="22" spans="1:5" ht="12.75">
      <c r="A22" s="16"/>
      <c r="B22" s="18">
        <v>60014</v>
      </c>
      <c r="C22" s="18"/>
      <c r="D22" s="19" t="s">
        <v>22</v>
      </c>
      <c r="E22" s="20">
        <f>SUM(E23)</f>
        <v>3000</v>
      </c>
    </row>
    <row r="23" spans="1:5" ht="25.5">
      <c r="A23" s="16"/>
      <c r="B23" s="18"/>
      <c r="C23" s="17" t="s">
        <v>23</v>
      </c>
      <c r="D23" s="19" t="s">
        <v>24</v>
      </c>
      <c r="E23" s="20">
        <v>3000</v>
      </c>
    </row>
    <row r="24" spans="1:5" ht="12.75">
      <c r="A24" s="12">
        <v>700</v>
      </c>
      <c r="B24" s="29"/>
      <c r="C24" s="29"/>
      <c r="D24" s="30" t="s">
        <v>25</v>
      </c>
      <c r="E24" s="2">
        <f>E25</f>
        <v>5000</v>
      </c>
    </row>
    <row r="25" spans="1:5" ht="12.75">
      <c r="A25" s="16"/>
      <c r="B25" s="18">
        <v>70005</v>
      </c>
      <c r="C25" s="18"/>
      <c r="D25" s="19" t="s">
        <v>26</v>
      </c>
      <c r="E25" s="20">
        <f>E26</f>
        <v>5000</v>
      </c>
    </row>
    <row r="26" spans="1:5" ht="51">
      <c r="A26" s="16"/>
      <c r="B26" s="18"/>
      <c r="C26" s="18">
        <v>211</v>
      </c>
      <c r="D26" s="19" t="s">
        <v>130</v>
      </c>
      <c r="E26" s="20">
        <v>5000</v>
      </c>
    </row>
    <row r="27" spans="1:5" ht="12.75">
      <c r="A27" s="12">
        <v>710</v>
      </c>
      <c r="B27" s="29"/>
      <c r="C27" s="29"/>
      <c r="D27" s="30" t="s">
        <v>27</v>
      </c>
      <c r="E27" s="2">
        <f>E28+E30+E32</f>
        <v>203300</v>
      </c>
    </row>
    <row r="28" spans="1:5" ht="25.5">
      <c r="A28" s="16"/>
      <c r="B28" s="18">
        <v>71013</v>
      </c>
      <c r="C28" s="18"/>
      <c r="D28" s="19" t="s">
        <v>28</v>
      </c>
      <c r="E28" s="20">
        <f>E29</f>
        <v>115300</v>
      </c>
    </row>
    <row r="29" spans="1:5" ht="51">
      <c r="A29" s="16"/>
      <c r="B29" s="18"/>
      <c r="C29" s="18">
        <v>211</v>
      </c>
      <c r="D29" s="19" t="s">
        <v>130</v>
      </c>
      <c r="E29" s="20">
        <v>115300</v>
      </c>
    </row>
    <row r="30" spans="1:5" ht="12.75">
      <c r="A30" s="16"/>
      <c r="B30" s="18">
        <v>71014</v>
      </c>
      <c r="C30" s="18"/>
      <c r="D30" s="19" t="s">
        <v>29</v>
      </c>
      <c r="E30" s="20">
        <f>E31</f>
        <v>2000</v>
      </c>
    </row>
    <row r="31" spans="1:5" ht="51">
      <c r="A31" s="16"/>
      <c r="B31" s="18"/>
      <c r="C31" s="18">
        <v>211</v>
      </c>
      <c r="D31" s="19" t="s">
        <v>130</v>
      </c>
      <c r="E31" s="20">
        <v>2000</v>
      </c>
    </row>
    <row r="32" spans="1:5" ht="12.75">
      <c r="A32" s="16"/>
      <c r="B32" s="18">
        <v>71015</v>
      </c>
      <c r="C32" s="18"/>
      <c r="D32" s="19" t="s">
        <v>30</v>
      </c>
      <c r="E32" s="20">
        <f>E33</f>
        <v>86000</v>
      </c>
    </row>
    <row r="33" spans="1:5" ht="51">
      <c r="A33" s="16"/>
      <c r="B33" s="18"/>
      <c r="C33" s="18">
        <v>211</v>
      </c>
      <c r="D33" s="19" t="s">
        <v>130</v>
      </c>
      <c r="E33" s="20">
        <v>86000</v>
      </c>
    </row>
    <row r="34" spans="1:5" ht="12.75">
      <c r="A34" s="12">
        <v>750</v>
      </c>
      <c r="B34" s="29"/>
      <c r="C34" s="29"/>
      <c r="D34" s="30" t="s">
        <v>31</v>
      </c>
      <c r="E34" s="2">
        <f>SUM(E35,E38,E46)</f>
        <v>2362991</v>
      </c>
    </row>
    <row r="35" spans="1:5" ht="12.75">
      <c r="A35" s="16"/>
      <c r="B35" s="18">
        <v>75011</v>
      </c>
      <c r="C35" s="18"/>
      <c r="D35" s="19" t="s">
        <v>32</v>
      </c>
      <c r="E35" s="20">
        <f>E36+E37</f>
        <v>156610</v>
      </c>
    </row>
    <row r="36" spans="1:5" ht="51">
      <c r="A36" s="16"/>
      <c r="B36" s="18"/>
      <c r="C36" s="18">
        <v>211</v>
      </c>
      <c r="D36" s="19" t="s">
        <v>130</v>
      </c>
      <c r="E36" s="20">
        <v>145300</v>
      </c>
    </row>
    <row r="37" spans="1:5" ht="51">
      <c r="A37" s="16"/>
      <c r="B37" s="18"/>
      <c r="C37" s="18">
        <v>212</v>
      </c>
      <c r="D37" s="19" t="s">
        <v>33</v>
      </c>
      <c r="E37" s="20">
        <v>11310</v>
      </c>
    </row>
    <row r="38" spans="1:5" ht="12.75">
      <c r="A38" s="16"/>
      <c r="B38" s="18">
        <v>75020</v>
      </c>
      <c r="C38" s="18"/>
      <c r="D38" s="19" t="s">
        <v>34</v>
      </c>
      <c r="E38" s="20">
        <f>SUM(E39:E45)</f>
        <v>2175381</v>
      </c>
    </row>
    <row r="39" spans="1:5" ht="12.75">
      <c r="A39" s="16"/>
      <c r="B39" s="18"/>
      <c r="C39" s="17" t="s">
        <v>35</v>
      </c>
      <c r="D39" s="19" t="s">
        <v>36</v>
      </c>
      <c r="E39" s="20">
        <v>1471905</v>
      </c>
    </row>
    <row r="40" spans="1:5" ht="25.5">
      <c r="A40" s="16"/>
      <c r="B40" s="18"/>
      <c r="C40" s="17" t="s">
        <v>110</v>
      </c>
      <c r="D40" s="19" t="s">
        <v>115</v>
      </c>
      <c r="E40" s="20">
        <v>304</v>
      </c>
    </row>
    <row r="41" spans="1:5" ht="12.75">
      <c r="A41" s="16"/>
      <c r="B41" s="18"/>
      <c r="C41" s="17" t="s">
        <v>37</v>
      </c>
      <c r="D41" s="19" t="s">
        <v>38</v>
      </c>
      <c r="E41" s="20">
        <v>1800</v>
      </c>
    </row>
    <row r="42" spans="1:5" ht="12.75">
      <c r="A42" s="16"/>
      <c r="B42" s="18"/>
      <c r="C42" s="17" t="s">
        <v>58</v>
      </c>
      <c r="D42" s="19" t="s">
        <v>59</v>
      </c>
      <c r="E42" s="20">
        <v>100</v>
      </c>
    </row>
    <row r="43" spans="1:5" ht="25.5">
      <c r="A43" s="16"/>
      <c r="B43" s="18"/>
      <c r="C43" s="17" t="s">
        <v>23</v>
      </c>
      <c r="D43" s="19" t="s">
        <v>24</v>
      </c>
      <c r="E43" s="20">
        <f>333200+135500+100000</f>
        <v>568700</v>
      </c>
    </row>
    <row r="44" spans="1:5" ht="12.75">
      <c r="A44" s="16"/>
      <c r="B44" s="18"/>
      <c r="C44" s="17" t="s">
        <v>39</v>
      </c>
      <c r="D44" s="19" t="s">
        <v>40</v>
      </c>
      <c r="E44" s="20">
        <v>112668</v>
      </c>
    </row>
    <row r="45" spans="1:5" ht="12.75">
      <c r="A45" s="16"/>
      <c r="B45" s="18"/>
      <c r="C45" s="17" t="s">
        <v>41</v>
      </c>
      <c r="D45" s="19" t="s">
        <v>42</v>
      </c>
      <c r="E45" s="20">
        <v>19904</v>
      </c>
    </row>
    <row r="46" spans="1:5" ht="12.75">
      <c r="A46" s="16"/>
      <c r="B46" s="18">
        <v>75045</v>
      </c>
      <c r="C46" s="18"/>
      <c r="D46" s="19" t="s">
        <v>43</v>
      </c>
      <c r="E46" s="20">
        <f>E47+E48</f>
        <v>31000</v>
      </c>
    </row>
    <row r="47" spans="1:5" ht="51">
      <c r="A47" s="16"/>
      <c r="B47" s="18"/>
      <c r="C47" s="18">
        <v>211</v>
      </c>
      <c r="D47" s="19" t="s">
        <v>130</v>
      </c>
      <c r="E47" s="20">
        <v>23000</v>
      </c>
    </row>
    <row r="48" spans="1:5" ht="51">
      <c r="A48" s="16"/>
      <c r="B48" s="18"/>
      <c r="C48" s="18">
        <v>212</v>
      </c>
      <c r="D48" s="19" t="s">
        <v>33</v>
      </c>
      <c r="E48" s="20">
        <v>8000</v>
      </c>
    </row>
    <row r="49" spans="1:5" ht="25.5">
      <c r="A49" s="12">
        <v>754</v>
      </c>
      <c r="B49" s="29"/>
      <c r="C49" s="29"/>
      <c r="D49" s="30" t="s">
        <v>44</v>
      </c>
      <c r="E49" s="2">
        <f>SUM(E50,E53)</f>
        <v>7782900</v>
      </c>
    </row>
    <row r="50" spans="1:5" ht="12.75">
      <c r="A50" s="16"/>
      <c r="B50" s="18">
        <v>75405</v>
      </c>
      <c r="C50" s="18"/>
      <c r="D50" s="19" t="s">
        <v>45</v>
      </c>
      <c r="E50" s="20">
        <f>SUM(E51:E52)</f>
        <v>6135300</v>
      </c>
    </row>
    <row r="51" spans="1:5" ht="12.75">
      <c r="A51" s="16"/>
      <c r="B51" s="18"/>
      <c r="C51" s="17" t="s">
        <v>41</v>
      </c>
      <c r="D51" s="19" t="s">
        <v>42</v>
      </c>
      <c r="E51" s="20">
        <v>300</v>
      </c>
    </row>
    <row r="52" spans="1:5" ht="51">
      <c r="A52" s="16"/>
      <c r="B52" s="18"/>
      <c r="C52" s="18">
        <v>211</v>
      </c>
      <c r="D52" s="19" t="s">
        <v>130</v>
      </c>
      <c r="E52" s="20">
        <v>6135000</v>
      </c>
    </row>
    <row r="53" spans="1:5" ht="25.5">
      <c r="A53" s="16"/>
      <c r="B53" s="18">
        <v>75411</v>
      </c>
      <c r="C53" s="18"/>
      <c r="D53" s="19" t="s">
        <v>46</v>
      </c>
      <c r="E53" s="20">
        <f>SUM(E54:E55)</f>
        <v>1647600</v>
      </c>
    </row>
    <row r="54" spans="1:5" ht="12.75">
      <c r="A54" s="16"/>
      <c r="B54" s="18"/>
      <c r="C54" s="17" t="s">
        <v>41</v>
      </c>
      <c r="D54" s="19" t="s">
        <v>42</v>
      </c>
      <c r="E54" s="20">
        <v>600</v>
      </c>
    </row>
    <row r="55" spans="1:5" ht="51">
      <c r="A55" s="16"/>
      <c r="B55" s="18"/>
      <c r="C55" s="18">
        <v>211</v>
      </c>
      <c r="D55" s="19" t="s">
        <v>130</v>
      </c>
      <c r="E55" s="20">
        <v>1647000</v>
      </c>
    </row>
    <row r="56" spans="1:5" ht="38.25">
      <c r="A56" s="12">
        <v>756</v>
      </c>
      <c r="B56" s="29"/>
      <c r="C56" s="29"/>
      <c r="D56" s="30" t="s">
        <v>47</v>
      </c>
      <c r="E56" s="2">
        <f>E57</f>
        <v>324554</v>
      </c>
    </row>
    <row r="57" spans="1:5" ht="25.5">
      <c r="A57" s="16"/>
      <c r="B57" s="18">
        <v>75622</v>
      </c>
      <c r="C57" s="18"/>
      <c r="D57" s="19" t="s">
        <v>48</v>
      </c>
      <c r="E57" s="20">
        <f>SUM(E58)</f>
        <v>324554</v>
      </c>
    </row>
    <row r="58" spans="1:5" ht="12.75">
      <c r="A58" s="16"/>
      <c r="B58" s="18"/>
      <c r="C58" s="17" t="s">
        <v>120</v>
      </c>
      <c r="D58" s="19" t="s">
        <v>49</v>
      </c>
      <c r="E58" s="20">
        <v>324554</v>
      </c>
    </row>
    <row r="59" spans="1:5" ht="12.75">
      <c r="A59" s="12">
        <v>758</v>
      </c>
      <c r="B59" s="29"/>
      <c r="C59" s="29"/>
      <c r="D59" s="30" t="s">
        <v>50</v>
      </c>
      <c r="E59" s="2">
        <f>SUM(E60,E62,E64,E66)</f>
        <v>20182128</v>
      </c>
    </row>
    <row r="60" spans="1:5" ht="25.5">
      <c r="A60" s="16"/>
      <c r="B60" s="18">
        <v>75801</v>
      </c>
      <c r="C60" s="18"/>
      <c r="D60" s="19" t="s">
        <v>51</v>
      </c>
      <c r="E60" s="20">
        <f>SUM(E61)</f>
        <v>15315468</v>
      </c>
    </row>
    <row r="61" spans="1:5" ht="12.75">
      <c r="A61" s="16"/>
      <c r="B61" s="18"/>
      <c r="C61" s="18">
        <v>292</v>
      </c>
      <c r="D61" s="19" t="s">
        <v>52</v>
      </c>
      <c r="E61" s="20">
        <v>15315468</v>
      </c>
    </row>
    <row r="62" spans="1:5" ht="25.5">
      <c r="A62" s="16"/>
      <c r="B62" s="18">
        <v>75803</v>
      </c>
      <c r="C62" s="18"/>
      <c r="D62" s="19" t="s">
        <v>53</v>
      </c>
      <c r="E62" s="20">
        <f>SUM(E63)</f>
        <v>1081247</v>
      </c>
    </row>
    <row r="63" spans="1:5" ht="12.75">
      <c r="A63" s="16"/>
      <c r="B63" s="18"/>
      <c r="C63" s="18">
        <v>292</v>
      </c>
      <c r="D63" s="19" t="s">
        <v>52</v>
      </c>
      <c r="E63" s="20">
        <v>1081247</v>
      </c>
    </row>
    <row r="64" spans="1:5" ht="25.5">
      <c r="A64" s="16"/>
      <c r="B64" s="18">
        <v>75806</v>
      </c>
      <c r="C64" s="18"/>
      <c r="D64" s="19" t="s">
        <v>54</v>
      </c>
      <c r="E64" s="20">
        <f>SUM(E65)</f>
        <v>3782012</v>
      </c>
    </row>
    <row r="65" spans="1:5" ht="12.75">
      <c r="A65" s="16"/>
      <c r="B65" s="18"/>
      <c r="C65" s="18">
        <v>292</v>
      </c>
      <c r="D65" s="19" t="s">
        <v>52</v>
      </c>
      <c r="E65" s="20">
        <v>3782012</v>
      </c>
    </row>
    <row r="66" spans="1:5" ht="12.75">
      <c r="A66" s="16"/>
      <c r="B66" s="18">
        <v>75814</v>
      </c>
      <c r="C66" s="18"/>
      <c r="D66" s="19" t="s">
        <v>55</v>
      </c>
      <c r="E66" s="20">
        <f>SUM(E67)</f>
        <v>3401</v>
      </c>
    </row>
    <row r="67" spans="1:5" ht="12.75">
      <c r="A67" s="16"/>
      <c r="B67" s="18"/>
      <c r="C67" s="17" t="s">
        <v>39</v>
      </c>
      <c r="D67" s="19" t="s">
        <v>40</v>
      </c>
      <c r="E67" s="20">
        <v>3401</v>
      </c>
    </row>
    <row r="68" spans="1:5" ht="12.75">
      <c r="A68" s="12">
        <v>801</v>
      </c>
      <c r="B68" s="29"/>
      <c r="C68" s="138"/>
      <c r="D68" s="30" t="s">
        <v>56</v>
      </c>
      <c r="E68" s="2">
        <f>SUM(E69,E73,E79)</f>
        <v>237063</v>
      </c>
    </row>
    <row r="69" spans="1:5" ht="12.75">
      <c r="A69" s="16"/>
      <c r="B69" s="18">
        <v>80120</v>
      </c>
      <c r="C69" s="17"/>
      <c r="D69" s="19" t="s">
        <v>57</v>
      </c>
      <c r="E69" s="20">
        <f>SUM(E70:E72)</f>
        <v>22145</v>
      </c>
    </row>
    <row r="70" spans="1:5" ht="51">
      <c r="A70" s="16"/>
      <c r="B70" s="18"/>
      <c r="C70" s="17" t="s">
        <v>61</v>
      </c>
      <c r="D70" s="19" t="s">
        <v>62</v>
      </c>
      <c r="E70" s="20">
        <v>5880</v>
      </c>
    </row>
    <row r="71" spans="1:5" ht="12.75">
      <c r="A71" s="16"/>
      <c r="B71" s="18"/>
      <c r="C71" s="17" t="s">
        <v>58</v>
      </c>
      <c r="D71" s="19" t="s">
        <v>59</v>
      </c>
      <c r="E71" s="20">
        <v>16050</v>
      </c>
    </row>
    <row r="72" spans="1:5" ht="12.75">
      <c r="A72" s="16"/>
      <c r="B72" s="18"/>
      <c r="C72" s="17" t="s">
        <v>41</v>
      </c>
      <c r="D72" s="19" t="s">
        <v>42</v>
      </c>
      <c r="E72" s="20">
        <v>215</v>
      </c>
    </row>
    <row r="73" spans="1:5" ht="12.75">
      <c r="A73" s="16"/>
      <c r="B73" s="18">
        <v>80130</v>
      </c>
      <c r="C73" s="17"/>
      <c r="D73" s="19" t="s">
        <v>60</v>
      </c>
      <c r="E73" s="20">
        <f>SUM(E74:E78)</f>
        <v>148821</v>
      </c>
    </row>
    <row r="74" spans="1:5" ht="12.75">
      <c r="A74" s="16"/>
      <c r="B74" s="18"/>
      <c r="C74" s="17" t="s">
        <v>37</v>
      </c>
      <c r="D74" s="19" t="s">
        <v>38</v>
      </c>
      <c r="E74" s="20">
        <v>800</v>
      </c>
    </row>
    <row r="75" spans="1:5" ht="51">
      <c r="A75" s="16"/>
      <c r="B75" s="18"/>
      <c r="C75" s="17" t="s">
        <v>61</v>
      </c>
      <c r="D75" s="19" t="s">
        <v>62</v>
      </c>
      <c r="E75" s="20">
        <v>121525</v>
      </c>
    </row>
    <row r="76" spans="1:5" ht="12.75">
      <c r="A76" s="16"/>
      <c r="B76" s="18"/>
      <c r="C76" s="17" t="s">
        <v>58</v>
      </c>
      <c r="D76" s="19" t="s">
        <v>59</v>
      </c>
      <c r="E76" s="20">
        <v>25466</v>
      </c>
    </row>
    <row r="77" spans="1:5" ht="12.75">
      <c r="A77" s="16"/>
      <c r="B77" s="18"/>
      <c r="C77" s="17" t="s">
        <v>39</v>
      </c>
      <c r="D77" s="19" t="s">
        <v>40</v>
      </c>
      <c r="E77" s="20">
        <v>100</v>
      </c>
    </row>
    <row r="78" spans="1:5" ht="12.75">
      <c r="A78" s="16"/>
      <c r="B78" s="18"/>
      <c r="C78" s="17" t="s">
        <v>41</v>
      </c>
      <c r="D78" s="19" t="s">
        <v>42</v>
      </c>
      <c r="E78" s="20">
        <v>930</v>
      </c>
    </row>
    <row r="79" spans="1:5" s="27" customFormat="1" ht="12.75">
      <c r="A79" s="16"/>
      <c r="B79" s="16">
        <v>80195</v>
      </c>
      <c r="C79" s="25"/>
      <c r="D79" s="26" t="s">
        <v>105</v>
      </c>
      <c r="E79" s="23">
        <f>SUM(E80)</f>
        <v>66097</v>
      </c>
    </row>
    <row r="80" spans="1:5" s="27" customFormat="1" ht="38.25">
      <c r="A80" s="16"/>
      <c r="B80" s="16"/>
      <c r="C80" s="25">
        <v>213</v>
      </c>
      <c r="D80" s="19" t="s">
        <v>131</v>
      </c>
      <c r="E80" s="23">
        <v>66097</v>
      </c>
    </row>
    <row r="81" spans="1:5" ht="12.75">
      <c r="A81" s="12">
        <v>851</v>
      </c>
      <c r="B81" s="29"/>
      <c r="C81" s="29"/>
      <c r="D81" s="30" t="s">
        <v>63</v>
      </c>
      <c r="E81" s="2">
        <f>+E82</f>
        <v>815355</v>
      </c>
    </row>
    <row r="82" spans="1:5" ht="38.25">
      <c r="A82" s="16"/>
      <c r="B82" s="18">
        <v>85156</v>
      </c>
      <c r="C82" s="18"/>
      <c r="D82" s="19" t="s">
        <v>64</v>
      </c>
      <c r="E82" s="20">
        <f>E83</f>
        <v>815355</v>
      </c>
    </row>
    <row r="83" spans="1:5" ht="51">
      <c r="A83" s="16"/>
      <c r="B83" s="18"/>
      <c r="C83" s="18">
        <v>211</v>
      </c>
      <c r="D83" s="19" t="s">
        <v>130</v>
      </c>
      <c r="E83" s="20">
        <v>815355</v>
      </c>
    </row>
    <row r="84" spans="1:5" ht="12.75">
      <c r="A84" s="12">
        <v>853</v>
      </c>
      <c r="B84" s="29"/>
      <c r="C84" s="29"/>
      <c r="D84" s="30" t="s">
        <v>65</v>
      </c>
      <c r="E84" s="2">
        <f>E85+E89+E92+E94+E97+E102+E107+E100</f>
        <v>2905497</v>
      </c>
    </row>
    <row r="85" spans="1:5" ht="12.75">
      <c r="A85" s="16"/>
      <c r="B85" s="18">
        <v>85301</v>
      </c>
      <c r="C85" s="18"/>
      <c r="D85" s="19" t="s">
        <v>66</v>
      </c>
      <c r="E85" s="20">
        <f>SUM(E86:E88)</f>
        <v>1032647</v>
      </c>
    </row>
    <row r="86" spans="1:5" ht="12.75">
      <c r="A86" s="16"/>
      <c r="B86" s="18"/>
      <c r="C86" s="17" t="s">
        <v>58</v>
      </c>
      <c r="D86" s="19" t="s">
        <v>59</v>
      </c>
      <c r="E86" s="20">
        <v>14503</v>
      </c>
    </row>
    <row r="87" spans="1:5" ht="12.75">
      <c r="A87" s="16"/>
      <c r="B87" s="18"/>
      <c r="C87" s="17" t="s">
        <v>41</v>
      </c>
      <c r="D87" s="19" t="s">
        <v>42</v>
      </c>
      <c r="E87" s="20">
        <v>4024</v>
      </c>
    </row>
    <row r="88" spans="1:5" ht="38.25">
      <c r="A88" s="16"/>
      <c r="B88" s="18"/>
      <c r="C88" s="18">
        <v>213</v>
      </c>
      <c r="D88" s="19" t="s">
        <v>131</v>
      </c>
      <c r="E88" s="20">
        <v>1014120</v>
      </c>
    </row>
    <row r="89" spans="1:5" ht="12.75">
      <c r="A89" s="16"/>
      <c r="B89" s="18">
        <v>85304</v>
      </c>
      <c r="C89" s="18"/>
      <c r="D89" s="19" t="s">
        <v>67</v>
      </c>
      <c r="E89" s="20">
        <f>SUM(E90:E91)</f>
        <v>744700</v>
      </c>
    </row>
    <row r="90" spans="1:5" ht="12.75">
      <c r="A90" s="16"/>
      <c r="B90" s="18"/>
      <c r="C90" s="17" t="s">
        <v>41</v>
      </c>
      <c r="D90" s="19" t="s">
        <v>42</v>
      </c>
      <c r="E90" s="20">
        <v>1500</v>
      </c>
    </row>
    <row r="91" spans="1:5" ht="38.25">
      <c r="A91" s="16"/>
      <c r="B91" s="18"/>
      <c r="C91" s="18">
        <v>213</v>
      </c>
      <c r="D91" s="19" t="s">
        <v>131</v>
      </c>
      <c r="E91" s="20">
        <v>743200</v>
      </c>
    </row>
    <row r="92" spans="1:5" ht="25.5">
      <c r="A92" s="16"/>
      <c r="B92" s="18">
        <v>85316</v>
      </c>
      <c r="C92" s="18"/>
      <c r="D92" s="19" t="s">
        <v>68</v>
      </c>
      <c r="E92" s="20">
        <f>E93</f>
        <v>112000</v>
      </c>
    </row>
    <row r="93" spans="1:5" ht="51">
      <c r="A93" s="16"/>
      <c r="B93" s="18"/>
      <c r="C93" s="18">
        <v>211</v>
      </c>
      <c r="D93" s="19" t="s">
        <v>130</v>
      </c>
      <c r="E93" s="20">
        <v>112000</v>
      </c>
    </row>
    <row r="94" spans="1:5" ht="12.75" customHeight="1">
      <c r="A94" s="16"/>
      <c r="B94" s="18">
        <v>85318</v>
      </c>
      <c r="C94" s="18"/>
      <c r="D94" s="19" t="s">
        <v>69</v>
      </c>
      <c r="E94" s="20">
        <f>SUM(E95:E96)</f>
        <v>88535</v>
      </c>
    </row>
    <row r="95" spans="1:5" ht="12.75" customHeight="1">
      <c r="A95" s="16"/>
      <c r="B95" s="18"/>
      <c r="C95" s="17" t="s">
        <v>41</v>
      </c>
      <c r="D95" s="19" t="s">
        <v>42</v>
      </c>
      <c r="E95" s="20">
        <v>35</v>
      </c>
    </row>
    <row r="96" spans="1:5" ht="51">
      <c r="A96" s="16"/>
      <c r="B96" s="18"/>
      <c r="C96" s="18">
        <v>211</v>
      </c>
      <c r="D96" s="19" t="s">
        <v>130</v>
      </c>
      <c r="E96" s="20">
        <v>88500</v>
      </c>
    </row>
    <row r="97" spans="1:5" ht="25.5">
      <c r="A97" s="16"/>
      <c r="B97" s="18">
        <v>85321</v>
      </c>
      <c r="C97" s="18"/>
      <c r="D97" s="19" t="s">
        <v>70</v>
      </c>
      <c r="E97" s="20">
        <f>SUM(E98:E99)</f>
        <v>66620</v>
      </c>
    </row>
    <row r="98" spans="1:5" ht="12.75">
      <c r="A98" s="16"/>
      <c r="B98" s="18"/>
      <c r="C98" s="17" t="s">
        <v>41</v>
      </c>
      <c r="D98" s="19" t="s">
        <v>42</v>
      </c>
      <c r="E98" s="20">
        <v>20</v>
      </c>
    </row>
    <row r="99" spans="1:5" ht="51">
      <c r="A99" s="16"/>
      <c r="B99" s="18"/>
      <c r="C99" s="18">
        <v>211</v>
      </c>
      <c r="D99" s="19" t="s">
        <v>130</v>
      </c>
      <c r="E99" s="20">
        <v>66600</v>
      </c>
    </row>
    <row r="100" spans="1:5" ht="12.75">
      <c r="A100" s="16"/>
      <c r="B100" s="18">
        <v>85326</v>
      </c>
      <c r="C100" s="18"/>
      <c r="D100" s="19" t="s">
        <v>129</v>
      </c>
      <c r="E100" s="20">
        <f>SUM(E101)</f>
        <v>10500</v>
      </c>
    </row>
    <row r="101" spans="1:5" ht="38.25">
      <c r="A101" s="16"/>
      <c r="B101" s="18"/>
      <c r="C101" s="18">
        <v>213</v>
      </c>
      <c r="D101" s="19" t="s">
        <v>131</v>
      </c>
      <c r="E101" s="20">
        <v>10500</v>
      </c>
    </row>
    <row r="102" spans="1:5" ht="12.75">
      <c r="A102" s="16"/>
      <c r="B102" s="18">
        <v>85333</v>
      </c>
      <c r="C102" s="18"/>
      <c r="D102" s="19" t="s">
        <v>71</v>
      </c>
      <c r="E102" s="20">
        <f>SUM(E103:E106)</f>
        <v>846200</v>
      </c>
    </row>
    <row r="103" spans="1:5" ht="12.75">
      <c r="A103" s="16"/>
      <c r="B103" s="18"/>
      <c r="C103" s="17" t="s">
        <v>39</v>
      </c>
      <c r="D103" s="19" t="s">
        <v>40</v>
      </c>
      <c r="E103" s="20">
        <v>100</v>
      </c>
    </row>
    <row r="104" spans="1:5" ht="12.75">
      <c r="A104" s="16"/>
      <c r="B104" s="18"/>
      <c r="C104" s="17" t="s">
        <v>41</v>
      </c>
      <c r="D104" s="19" t="s">
        <v>42</v>
      </c>
      <c r="E104" s="20">
        <v>800</v>
      </c>
    </row>
    <row r="105" spans="1:5" ht="51">
      <c r="A105" s="16"/>
      <c r="B105" s="18"/>
      <c r="C105" s="18">
        <v>211</v>
      </c>
      <c r="D105" s="19" t="s">
        <v>130</v>
      </c>
      <c r="E105" s="20">
        <v>710400</v>
      </c>
    </row>
    <row r="106" spans="1:5" ht="38.25">
      <c r="A106" s="16"/>
      <c r="B106" s="18"/>
      <c r="C106" s="18">
        <v>213</v>
      </c>
      <c r="D106" s="19" t="s">
        <v>131</v>
      </c>
      <c r="E106" s="20">
        <v>134900</v>
      </c>
    </row>
    <row r="107" spans="1:5" ht="12.75">
      <c r="A107" s="16"/>
      <c r="B107" s="18">
        <v>85395</v>
      </c>
      <c r="C107" s="18"/>
      <c r="D107" s="19" t="s">
        <v>105</v>
      </c>
      <c r="E107" s="20">
        <f>SUM(E108)</f>
        <v>4295</v>
      </c>
    </row>
    <row r="108" spans="1:5" ht="38.25">
      <c r="A108" s="16"/>
      <c r="B108" s="18"/>
      <c r="C108" s="18">
        <v>213</v>
      </c>
      <c r="D108" s="19" t="s">
        <v>131</v>
      </c>
      <c r="E108" s="20">
        <v>4295</v>
      </c>
    </row>
    <row r="109" spans="1:6" ht="12.75">
      <c r="A109" s="12">
        <v>854</v>
      </c>
      <c r="B109" s="29"/>
      <c r="C109" s="29"/>
      <c r="D109" s="30" t="s">
        <v>72</v>
      </c>
      <c r="E109" s="2">
        <f>SUM(E110,E116,E119,E114)</f>
        <v>101451</v>
      </c>
      <c r="F109" s="28"/>
    </row>
    <row r="110" spans="1:5" ht="12.75">
      <c r="A110" s="16"/>
      <c r="B110" s="18">
        <v>85403</v>
      </c>
      <c r="C110" s="18"/>
      <c r="D110" s="19" t="s">
        <v>73</v>
      </c>
      <c r="E110" s="20">
        <f>SUM(E111:E113)</f>
        <v>15266</v>
      </c>
    </row>
    <row r="111" spans="1:5" ht="12.75">
      <c r="A111" s="16"/>
      <c r="B111" s="18"/>
      <c r="C111" s="17" t="s">
        <v>37</v>
      </c>
      <c r="D111" s="19" t="s">
        <v>38</v>
      </c>
      <c r="E111" s="20">
        <v>219</v>
      </c>
    </row>
    <row r="112" spans="1:5" ht="12.75">
      <c r="A112" s="16"/>
      <c r="B112" s="18"/>
      <c r="C112" s="17" t="s">
        <v>58</v>
      </c>
      <c r="D112" s="19" t="s">
        <v>59</v>
      </c>
      <c r="E112" s="20">
        <v>14977</v>
      </c>
    </row>
    <row r="113" spans="1:5" ht="12.75">
      <c r="A113" s="16"/>
      <c r="B113" s="18"/>
      <c r="C113" s="17" t="s">
        <v>39</v>
      </c>
      <c r="D113" s="19" t="s">
        <v>40</v>
      </c>
      <c r="E113" s="20">
        <v>70</v>
      </c>
    </row>
    <row r="114" spans="1:5" ht="25.5">
      <c r="A114" s="16"/>
      <c r="B114" s="18">
        <v>85406</v>
      </c>
      <c r="C114" s="17"/>
      <c r="D114" s="19" t="s">
        <v>98</v>
      </c>
      <c r="E114" s="20">
        <f>SUM(E115)</f>
        <v>50</v>
      </c>
    </row>
    <row r="115" spans="1:5" ht="12.75">
      <c r="A115" s="16"/>
      <c r="B115" s="18"/>
      <c r="C115" s="17" t="s">
        <v>41</v>
      </c>
      <c r="D115" s="19" t="s">
        <v>42</v>
      </c>
      <c r="E115" s="20">
        <v>50</v>
      </c>
    </row>
    <row r="116" spans="1:5" ht="12.75">
      <c r="A116" s="16"/>
      <c r="B116" s="18">
        <v>85407</v>
      </c>
      <c r="C116" s="18"/>
      <c r="D116" s="19" t="s">
        <v>74</v>
      </c>
      <c r="E116" s="20">
        <f>SUM(E117:E118)</f>
        <v>6525</v>
      </c>
    </row>
    <row r="117" spans="1:5" ht="12.75">
      <c r="A117" s="16"/>
      <c r="B117" s="18"/>
      <c r="C117" s="17" t="s">
        <v>58</v>
      </c>
      <c r="D117" s="19" t="s">
        <v>59</v>
      </c>
      <c r="E117" s="20">
        <v>6500</v>
      </c>
    </row>
    <row r="118" spans="1:5" ht="12.75">
      <c r="A118" s="16"/>
      <c r="B118" s="18"/>
      <c r="C118" s="17" t="s">
        <v>41</v>
      </c>
      <c r="D118" s="19" t="s">
        <v>42</v>
      </c>
      <c r="E118" s="20">
        <v>25</v>
      </c>
    </row>
    <row r="119" spans="1:5" ht="12.75">
      <c r="A119" s="16"/>
      <c r="B119" s="18">
        <v>85410</v>
      </c>
      <c r="C119" s="18"/>
      <c r="D119" s="19" t="s">
        <v>75</v>
      </c>
      <c r="E119" s="20">
        <f>SUM(E120:E122)</f>
        <v>79610</v>
      </c>
    </row>
    <row r="120" spans="1:5" ht="51">
      <c r="A120" s="16"/>
      <c r="B120" s="18"/>
      <c r="C120" s="17" t="s">
        <v>61</v>
      </c>
      <c r="D120" s="19" t="s">
        <v>62</v>
      </c>
      <c r="E120" s="20">
        <v>53726</v>
      </c>
    </row>
    <row r="121" spans="1:5" ht="12.75">
      <c r="A121" s="16"/>
      <c r="B121" s="18"/>
      <c r="C121" s="17" t="s">
        <v>58</v>
      </c>
      <c r="D121" s="19" t="s">
        <v>59</v>
      </c>
      <c r="E121" s="20">
        <v>24884</v>
      </c>
    </row>
    <row r="122" spans="1:5" ht="12.75">
      <c r="A122" s="16"/>
      <c r="B122" s="18"/>
      <c r="C122" s="17" t="s">
        <v>39</v>
      </c>
      <c r="D122" s="19" t="s">
        <v>40</v>
      </c>
      <c r="E122" s="20">
        <v>1000</v>
      </c>
    </row>
    <row r="123" spans="1:5" ht="12.75">
      <c r="A123" s="12"/>
      <c r="B123" s="29"/>
      <c r="C123" s="29"/>
      <c r="D123" s="30" t="s">
        <v>76</v>
      </c>
      <c r="E123" s="2">
        <f>SUM(E109,E84,E81,E68,E59,E56,E49,E34,E27,E24,E21,E16,E10)</f>
        <v>35370939</v>
      </c>
    </row>
    <row r="124" spans="1:5" ht="12.75">
      <c r="A124" s="31"/>
      <c r="B124" s="32"/>
      <c r="C124" s="32"/>
      <c r="D124" s="5"/>
      <c r="E124" s="33"/>
    </row>
    <row r="125" spans="1:5" ht="12.75">
      <c r="A125" s="31"/>
      <c r="B125" s="32"/>
      <c r="C125" s="32"/>
      <c r="D125" s="5"/>
      <c r="E125" s="33"/>
    </row>
    <row r="126" spans="1:5" ht="12.75">
      <c r="A126" s="31"/>
      <c r="B126" s="32"/>
      <c r="C126" s="32"/>
      <c r="D126" s="5"/>
      <c r="E126" s="33"/>
    </row>
    <row r="127" spans="1:5" ht="12.75" outlineLevel="1">
      <c r="A127" s="31"/>
      <c r="B127" s="32"/>
      <c r="C127" s="32">
        <v>211</v>
      </c>
      <c r="D127" s="5"/>
      <c r="E127" s="33">
        <f>SUM(E12,E14,E18,E26,E29,E31,E33,E36,E47,E52,E55,E83,E93,E96,E99,E105)</f>
        <v>10369455</v>
      </c>
    </row>
    <row r="128" spans="1:5" ht="12.75" outlineLevel="1">
      <c r="A128" s="31"/>
      <c r="B128" s="32"/>
      <c r="C128" s="32">
        <v>212</v>
      </c>
      <c r="D128" s="5"/>
      <c r="E128" s="33">
        <f>SUM(E48,E37)</f>
        <v>19310</v>
      </c>
    </row>
    <row r="129" spans="1:5" ht="12.75" outlineLevel="1">
      <c r="A129" s="31"/>
      <c r="B129" s="32"/>
      <c r="C129" s="32">
        <v>213</v>
      </c>
      <c r="D129" s="5"/>
      <c r="E129" s="33">
        <f>SUM(E108,E106,E91,E88,E80,E20,E101)</f>
        <v>1996812</v>
      </c>
    </row>
    <row r="130" spans="1:5" ht="12.75" outlineLevel="1">
      <c r="A130" s="31"/>
      <c r="B130" s="32"/>
      <c r="C130" s="32">
        <v>641</v>
      </c>
      <c r="D130" s="5"/>
      <c r="E130" s="33">
        <f>SUM(E15)</f>
        <v>6000</v>
      </c>
    </row>
    <row r="131" spans="4:7" ht="12.75" outlineLevel="1">
      <c r="D131" s="45" t="s">
        <v>137</v>
      </c>
      <c r="E131" s="3">
        <f>SUM(E127:E130)</f>
        <v>12391577</v>
      </c>
      <c r="G131" s="3"/>
    </row>
    <row r="132" spans="4:5" ht="12.75" outlineLevel="1">
      <c r="D132" s="10" t="s">
        <v>135</v>
      </c>
      <c r="E132" s="3">
        <f>SUM(E61,E63,E65)</f>
        <v>20178727</v>
      </c>
    </row>
    <row r="133" spans="4:5" ht="12.75" outlineLevel="1">
      <c r="D133" s="10" t="s">
        <v>136</v>
      </c>
      <c r="E133" s="3">
        <f>SUM(E58)</f>
        <v>324554</v>
      </c>
    </row>
    <row r="134" spans="4:5" ht="12.75" outlineLevel="1">
      <c r="D134" s="10" t="s">
        <v>132</v>
      </c>
      <c r="E134" s="3">
        <f>SUM(E131:E133)</f>
        <v>32894858</v>
      </c>
    </row>
    <row r="135" ht="12.75" outlineLevel="1">
      <c r="E135" s="3">
        <f>E123-E134</f>
        <v>2476081</v>
      </c>
    </row>
    <row r="136" ht="12.75" outlineLevel="1"/>
    <row r="137" spans="4:5" ht="12.75" outlineLevel="1">
      <c r="D137" s="10" t="s">
        <v>138</v>
      </c>
      <c r="E137" s="3">
        <v>2476081</v>
      </c>
    </row>
    <row r="138" spans="4:5" ht="12.75" outlineLevel="1">
      <c r="D138" s="10" t="s">
        <v>133</v>
      </c>
      <c r="E138" s="3">
        <f>E137-E135</f>
        <v>0</v>
      </c>
    </row>
  </sheetData>
  <mergeCells count="6">
    <mergeCell ref="A7:E7"/>
    <mergeCell ref="C8:D8"/>
    <mergeCell ref="E1:F1"/>
    <mergeCell ref="E2:F2"/>
    <mergeCell ref="E3:F3"/>
    <mergeCell ref="E4:F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">
      <pane xSplit="3" ySplit="6" topLeftCell="D23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D35" sqref="D35"/>
    </sheetView>
  </sheetViews>
  <sheetFormatPr defaultColWidth="9.00390625" defaultRowHeight="12.75" outlineLevelRow="1"/>
  <cols>
    <col min="1" max="1" width="5.75390625" style="34" customWidth="1"/>
    <col min="2" max="2" width="9.125" style="8" customWidth="1"/>
    <col min="3" max="3" width="27.75390625" style="10" customWidth="1"/>
    <col min="4" max="4" width="11.00390625" style="3" customWidth="1"/>
    <col min="5" max="7" width="10.125" style="3" customWidth="1"/>
    <col min="8" max="8" width="10.00390625" style="3" customWidth="1"/>
    <col min="9" max="10" width="9.125" style="3" customWidth="1"/>
    <col min="11" max="11" width="13.125" style="3" customWidth="1"/>
    <col min="12" max="12" width="11.25390625" style="3" customWidth="1"/>
  </cols>
  <sheetData>
    <row r="1" spans="9:11" ht="12.75">
      <c r="I1" s="242" t="s">
        <v>77</v>
      </c>
      <c r="J1" s="242"/>
      <c r="K1" s="242"/>
    </row>
    <row r="2" spans="9:11" ht="12.75">
      <c r="I2" s="242" t="s">
        <v>3</v>
      </c>
      <c r="J2" s="242"/>
      <c r="K2" s="242"/>
    </row>
    <row r="3" spans="9:11" ht="12.75">
      <c r="I3" s="242" t="s">
        <v>126</v>
      </c>
      <c r="J3" s="242"/>
      <c r="K3" s="242"/>
    </row>
    <row r="5" spans="1:10" ht="15.75">
      <c r="A5" s="35"/>
      <c r="B5" s="35"/>
      <c r="C5" s="36" t="s">
        <v>79</v>
      </c>
      <c r="D5" s="246" t="s">
        <v>80</v>
      </c>
      <c r="E5" s="246"/>
      <c r="F5" s="246"/>
      <c r="G5" s="246"/>
      <c r="H5" s="246"/>
      <c r="I5" s="246"/>
      <c r="J5" s="35"/>
    </row>
    <row r="7" spans="1:6" ht="12.75">
      <c r="A7" s="37"/>
      <c r="B7" s="37"/>
      <c r="C7" s="37"/>
      <c r="D7" s="37"/>
      <c r="E7" s="37"/>
      <c r="F7" s="37"/>
    </row>
    <row r="8" spans="5:12" ht="12.75">
      <c r="E8" s="243" t="s">
        <v>81</v>
      </c>
      <c r="F8" s="244"/>
      <c r="G8" s="244"/>
      <c r="H8" s="244"/>
      <c r="I8" s="245"/>
      <c r="J8" s="243" t="s">
        <v>81</v>
      </c>
      <c r="K8" s="244"/>
      <c r="L8" s="245"/>
    </row>
    <row r="9" spans="1:12" ht="107.25">
      <c r="A9" s="38" t="s">
        <v>82</v>
      </c>
      <c r="B9" s="39" t="s">
        <v>6</v>
      </c>
      <c r="C9" s="39" t="s">
        <v>0</v>
      </c>
      <c r="D9" s="40" t="s">
        <v>83</v>
      </c>
      <c r="E9" s="162" t="s">
        <v>122</v>
      </c>
      <c r="F9" s="162" t="s">
        <v>123</v>
      </c>
      <c r="G9" s="162" t="s">
        <v>124</v>
      </c>
      <c r="H9" s="40" t="s">
        <v>84</v>
      </c>
      <c r="I9" s="40" t="s">
        <v>85</v>
      </c>
      <c r="J9" s="40" t="s">
        <v>125</v>
      </c>
      <c r="K9" s="133" t="s">
        <v>86</v>
      </c>
      <c r="L9" s="40" t="s">
        <v>87</v>
      </c>
    </row>
    <row r="10" spans="1:12" ht="12.75">
      <c r="A10" s="149" t="s">
        <v>9</v>
      </c>
      <c r="B10" s="140"/>
      <c r="C10" s="141" t="s">
        <v>10</v>
      </c>
      <c r="D10" s="15">
        <f aca="true" t="shared" si="0" ref="D10:L10">SUM(D11:D12)</f>
        <v>419000</v>
      </c>
      <c r="E10" s="15">
        <f t="shared" si="0"/>
        <v>419000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250920</v>
      </c>
      <c r="L10" s="15">
        <f t="shared" si="0"/>
        <v>6000</v>
      </c>
    </row>
    <row r="11" spans="1:12" ht="25.5">
      <c r="A11" s="41"/>
      <c r="B11" s="17" t="s">
        <v>11</v>
      </c>
      <c r="C11" s="19" t="s">
        <v>12</v>
      </c>
      <c r="D11" s="24">
        <v>99000</v>
      </c>
      <c r="E11" s="20">
        <v>99000</v>
      </c>
      <c r="F11" s="20"/>
      <c r="G11" s="20"/>
      <c r="H11" s="20"/>
      <c r="I11" s="20"/>
      <c r="J11" s="20"/>
      <c r="K11" s="20"/>
      <c r="L11" s="20"/>
    </row>
    <row r="12" spans="1:12" ht="12.75">
      <c r="A12" s="150"/>
      <c r="B12" s="147" t="s">
        <v>13</v>
      </c>
      <c r="C12" s="144" t="s">
        <v>14</v>
      </c>
      <c r="D12" s="148">
        <v>320000</v>
      </c>
      <c r="E12" s="21">
        <v>320000</v>
      </c>
      <c r="F12" s="21"/>
      <c r="G12" s="21"/>
      <c r="H12" s="21"/>
      <c r="I12" s="21"/>
      <c r="J12" s="21"/>
      <c r="K12" s="21">
        <v>250920</v>
      </c>
      <c r="L12" s="21">
        <v>6000</v>
      </c>
    </row>
    <row r="13" spans="1:12" ht="12.75">
      <c r="A13" s="151" t="s">
        <v>15</v>
      </c>
      <c r="B13" s="50"/>
      <c r="C13" s="51" t="s">
        <v>16</v>
      </c>
      <c r="D13" s="52">
        <f aca="true" t="shared" si="1" ref="D13:L13">SUM(D14:D15)</f>
        <v>28700</v>
      </c>
      <c r="E13" s="52">
        <f t="shared" si="1"/>
        <v>5000</v>
      </c>
      <c r="F13" s="52">
        <f t="shared" si="1"/>
        <v>0</v>
      </c>
      <c r="G13" s="52">
        <f t="shared" si="1"/>
        <v>23700</v>
      </c>
      <c r="H13" s="52">
        <f t="shared" si="1"/>
        <v>0</v>
      </c>
      <c r="I13" s="52">
        <f t="shared" si="1"/>
        <v>0</v>
      </c>
      <c r="J13" s="52">
        <f t="shared" si="1"/>
        <v>0</v>
      </c>
      <c r="K13" s="52">
        <f t="shared" si="1"/>
        <v>0</v>
      </c>
      <c r="L13" s="52">
        <f t="shared" si="1"/>
        <v>0</v>
      </c>
    </row>
    <row r="14" spans="1:12" ht="12.75">
      <c r="A14" s="152"/>
      <c r="B14" s="153" t="s">
        <v>17</v>
      </c>
      <c r="C14" s="75" t="s">
        <v>18</v>
      </c>
      <c r="D14" s="154">
        <v>5000</v>
      </c>
      <c r="E14" s="74">
        <v>5000</v>
      </c>
      <c r="F14" s="74"/>
      <c r="G14" s="74"/>
      <c r="H14" s="74"/>
      <c r="I14" s="74"/>
      <c r="J14" s="74"/>
      <c r="K14" s="74"/>
      <c r="L14" s="74"/>
    </row>
    <row r="15" spans="1:12" ht="12.75">
      <c r="A15" s="150"/>
      <c r="B15" s="147" t="s">
        <v>19</v>
      </c>
      <c r="C15" s="144" t="s">
        <v>20</v>
      </c>
      <c r="D15" s="148">
        <v>23700</v>
      </c>
      <c r="E15" s="21"/>
      <c r="F15" s="21"/>
      <c r="G15" s="21">
        <v>23700</v>
      </c>
      <c r="H15" s="21"/>
      <c r="I15" s="21"/>
      <c r="J15" s="21"/>
      <c r="K15" s="21"/>
      <c r="L15" s="21"/>
    </row>
    <row r="16" spans="1:12" ht="12.75">
      <c r="A16" s="155">
        <v>600</v>
      </c>
      <c r="B16" s="50"/>
      <c r="C16" s="51" t="s">
        <v>21</v>
      </c>
      <c r="D16" s="52">
        <f aca="true" t="shared" si="2" ref="D16:L16">SUM(D17)</f>
        <v>3457331</v>
      </c>
      <c r="E16" s="52">
        <f t="shared" si="2"/>
        <v>0</v>
      </c>
      <c r="F16" s="52">
        <f t="shared" si="2"/>
        <v>0</v>
      </c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962500</v>
      </c>
      <c r="L16" s="52">
        <f t="shared" si="2"/>
        <v>1512439</v>
      </c>
    </row>
    <row r="17" spans="1:12" ht="12.75">
      <c r="A17" s="156"/>
      <c r="B17" s="62">
        <v>60014</v>
      </c>
      <c r="C17" s="63" t="s">
        <v>22</v>
      </c>
      <c r="D17" s="157">
        <f>2836500+3000+617831</f>
        <v>3457331</v>
      </c>
      <c r="E17" s="64"/>
      <c r="F17" s="64"/>
      <c r="G17" s="64"/>
      <c r="H17" s="64"/>
      <c r="I17" s="64"/>
      <c r="J17" s="64"/>
      <c r="K17" s="64">
        <v>962500</v>
      </c>
      <c r="L17" s="132">
        <f>894608+617831</f>
        <v>1512439</v>
      </c>
    </row>
    <row r="18" spans="1:12" ht="12.75">
      <c r="A18" s="155">
        <v>700</v>
      </c>
      <c r="B18" s="50"/>
      <c r="C18" s="51" t="s">
        <v>25</v>
      </c>
      <c r="D18" s="52">
        <f aca="true" t="shared" si="3" ref="D18:L18">SUM(D19)</f>
        <v>5000</v>
      </c>
      <c r="E18" s="52">
        <f t="shared" si="3"/>
        <v>5000</v>
      </c>
      <c r="F18" s="52">
        <f t="shared" si="3"/>
        <v>0</v>
      </c>
      <c r="G18" s="52">
        <f t="shared" si="3"/>
        <v>0</v>
      </c>
      <c r="H18" s="52">
        <f t="shared" si="3"/>
        <v>0</v>
      </c>
      <c r="I18" s="52">
        <f t="shared" si="3"/>
        <v>0</v>
      </c>
      <c r="J18" s="52">
        <f t="shared" si="3"/>
        <v>0</v>
      </c>
      <c r="K18" s="52">
        <f t="shared" si="3"/>
        <v>0</v>
      </c>
      <c r="L18" s="52">
        <f t="shared" si="3"/>
        <v>0</v>
      </c>
    </row>
    <row r="19" spans="1:12" ht="25.5">
      <c r="A19" s="156"/>
      <c r="B19" s="62">
        <v>70005</v>
      </c>
      <c r="C19" s="63" t="s">
        <v>26</v>
      </c>
      <c r="D19" s="79">
        <v>5000</v>
      </c>
      <c r="E19" s="64">
        <v>5000</v>
      </c>
      <c r="F19" s="64"/>
      <c r="G19" s="64"/>
      <c r="H19" s="64"/>
      <c r="I19" s="64"/>
      <c r="J19" s="64"/>
      <c r="K19" s="64"/>
      <c r="L19" s="64"/>
    </row>
    <row r="20" spans="1:12" ht="12.75">
      <c r="A20" s="158">
        <v>710</v>
      </c>
      <c r="B20" s="145"/>
      <c r="C20" s="146" t="s">
        <v>27</v>
      </c>
      <c r="D20" s="22">
        <f aca="true" t="shared" si="4" ref="D20:L20">SUM(D21:D23)</f>
        <v>212300</v>
      </c>
      <c r="E20" s="22">
        <f t="shared" si="4"/>
        <v>203300</v>
      </c>
      <c r="F20" s="22">
        <f t="shared" si="4"/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84712</v>
      </c>
      <c r="L20" s="22">
        <f t="shared" si="4"/>
        <v>0</v>
      </c>
    </row>
    <row r="21" spans="1:12" ht="25.5" customHeight="1">
      <c r="A21" s="41"/>
      <c r="B21" s="18">
        <v>71013</v>
      </c>
      <c r="C21" s="19" t="s">
        <v>28</v>
      </c>
      <c r="D21" s="24">
        <v>115300</v>
      </c>
      <c r="E21" s="20">
        <v>115300</v>
      </c>
      <c r="F21" s="20"/>
      <c r="G21" s="20"/>
      <c r="H21" s="20"/>
      <c r="I21" s="20"/>
      <c r="J21" s="20"/>
      <c r="K21" s="20"/>
      <c r="L21" s="20"/>
    </row>
    <row r="22" spans="1:12" ht="25.5">
      <c r="A22" s="41"/>
      <c r="B22" s="18">
        <v>71014</v>
      </c>
      <c r="C22" s="19" t="s">
        <v>29</v>
      </c>
      <c r="D22" s="24">
        <f>2000+5000</f>
        <v>7000</v>
      </c>
      <c r="E22" s="20">
        <v>2000</v>
      </c>
      <c r="F22" s="20"/>
      <c r="G22" s="20"/>
      <c r="H22" s="20"/>
      <c r="I22" s="20"/>
      <c r="J22" s="20"/>
      <c r="K22" s="20"/>
      <c r="L22" s="20"/>
    </row>
    <row r="23" spans="1:12" ht="12.75">
      <c r="A23" s="150"/>
      <c r="B23" s="143">
        <v>71015</v>
      </c>
      <c r="C23" s="144" t="s">
        <v>30</v>
      </c>
      <c r="D23" s="148">
        <f>86000+4000</f>
        <v>90000</v>
      </c>
      <c r="E23" s="21">
        <v>86000</v>
      </c>
      <c r="F23" s="21"/>
      <c r="G23" s="21"/>
      <c r="H23" s="21"/>
      <c r="I23" s="21"/>
      <c r="J23" s="21"/>
      <c r="K23" s="21">
        <v>84712</v>
      </c>
      <c r="L23" s="21"/>
    </row>
    <row r="24" spans="1:12" ht="12.75">
      <c r="A24" s="155">
        <v>750</v>
      </c>
      <c r="B24" s="50"/>
      <c r="C24" s="51" t="s">
        <v>31</v>
      </c>
      <c r="D24" s="52">
        <f>SUM(D25:D30)</f>
        <v>4023270</v>
      </c>
      <c r="E24" s="52">
        <f aca="true" t="shared" si="5" ref="E24:L24">SUM(E25:E30)</f>
        <v>168300</v>
      </c>
      <c r="F24" s="52">
        <f t="shared" si="5"/>
        <v>19310</v>
      </c>
      <c r="G24" s="52">
        <f t="shared" si="5"/>
        <v>0</v>
      </c>
      <c r="H24" s="52">
        <f t="shared" si="5"/>
        <v>0</v>
      </c>
      <c r="I24" s="52">
        <f t="shared" si="5"/>
        <v>0</v>
      </c>
      <c r="J24" s="52">
        <f t="shared" si="5"/>
        <v>0</v>
      </c>
      <c r="K24" s="52">
        <f t="shared" si="5"/>
        <v>2325174</v>
      </c>
      <c r="L24" s="52">
        <f t="shared" si="5"/>
        <v>15300</v>
      </c>
    </row>
    <row r="25" spans="1:12" ht="12.75">
      <c r="A25" s="152"/>
      <c r="B25" s="136">
        <v>75011</v>
      </c>
      <c r="C25" s="75" t="s">
        <v>32</v>
      </c>
      <c r="D25" s="74">
        <v>156610</v>
      </c>
      <c r="E25" s="74">
        <v>145300</v>
      </c>
      <c r="F25" s="74"/>
      <c r="G25" s="74"/>
      <c r="H25" s="74"/>
      <c r="I25" s="74"/>
      <c r="J25" s="74"/>
      <c r="K25" s="176">
        <v>145300</v>
      </c>
      <c r="L25" s="74"/>
    </row>
    <row r="26" spans="1:12" ht="12.75">
      <c r="A26" s="41"/>
      <c r="B26" s="18"/>
      <c r="C26" s="19"/>
      <c r="D26" s="20"/>
      <c r="E26" s="20"/>
      <c r="F26" s="20">
        <v>11310</v>
      </c>
      <c r="G26" s="20"/>
      <c r="H26" s="20"/>
      <c r="I26" s="20"/>
      <c r="J26" s="20"/>
      <c r="K26" s="177">
        <v>11310</v>
      </c>
      <c r="L26" s="20"/>
    </row>
    <row r="27" spans="1:12" ht="12.75">
      <c r="A27" s="41"/>
      <c r="B27" s="18">
        <v>75019</v>
      </c>
      <c r="C27" s="19" t="s">
        <v>88</v>
      </c>
      <c r="D27" s="20">
        <f>255358</f>
        <v>255358</v>
      </c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41"/>
      <c r="B28" s="18">
        <v>75020</v>
      </c>
      <c r="C28" s="19" t="s">
        <v>34</v>
      </c>
      <c r="D28" s="23">
        <f>3561085+117-900</f>
        <v>3560302</v>
      </c>
      <c r="E28" s="20"/>
      <c r="F28" s="20"/>
      <c r="G28" s="20"/>
      <c r="H28" s="20"/>
      <c r="I28" s="20"/>
      <c r="J28" s="20"/>
      <c r="K28" s="20">
        <v>2168564</v>
      </c>
      <c r="L28" s="20">
        <v>15300</v>
      </c>
    </row>
    <row r="29" spans="1:12" ht="12.75">
      <c r="A29" s="150"/>
      <c r="B29" s="143">
        <v>75045</v>
      </c>
      <c r="C29" s="144" t="s">
        <v>43</v>
      </c>
      <c r="D29" s="21">
        <v>31000</v>
      </c>
      <c r="E29" s="21">
        <v>23000</v>
      </c>
      <c r="F29" s="21">
        <v>8000</v>
      </c>
      <c r="G29" s="21"/>
      <c r="H29" s="21"/>
      <c r="I29" s="21"/>
      <c r="J29" s="21"/>
      <c r="K29" s="178"/>
      <c r="L29" s="21"/>
    </row>
    <row r="30" spans="1:12" ht="12.75">
      <c r="A30" s="41"/>
      <c r="B30" s="18">
        <v>75095</v>
      </c>
      <c r="C30" s="19" t="s">
        <v>105</v>
      </c>
      <c r="D30" s="20">
        <v>20000</v>
      </c>
      <c r="E30" s="20"/>
      <c r="F30" s="20"/>
      <c r="G30" s="20"/>
      <c r="H30" s="20"/>
      <c r="I30" s="20"/>
      <c r="J30" s="20"/>
      <c r="K30" s="20"/>
      <c r="L30" s="20"/>
    </row>
    <row r="31" spans="1:12" ht="25.5">
      <c r="A31" s="155">
        <v>754</v>
      </c>
      <c r="B31" s="50"/>
      <c r="C31" s="51" t="s">
        <v>44</v>
      </c>
      <c r="D31" s="52">
        <f>SUM(D32:D34)</f>
        <v>7783800</v>
      </c>
      <c r="E31" s="52">
        <f aca="true" t="shared" si="6" ref="E31:L31">SUM(E32:E34)</f>
        <v>7782000</v>
      </c>
      <c r="F31" s="52">
        <f t="shared" si="6"/>
        <v>0</v>
      </c>
      <c r="G31" s="52">
        <f t="shared" si="6"/>
        <v>0</v>
      </c>
      <c r="H31" s="52">
        <f t="shared" si="6"/>
        <v>0</v>
      </c>
      <c r="I31" s="52">
        <f t="shared" si="6"/>
        <v>0</v>
      </c>
      <c r="J31" s="52">
        <f t="shared" si="6"/>
        <v>0</v>
      </c>
      <c r="K31" s="52">
        <f t="shared" si="6"/>
        <v>6007852</v>
      </c>
      <c r="L31" s="52">
        <f t="shared" si="6"/>
        <v>0</v>
      </c>
    </row>
    <row r="32" spans="1:12" ht="12.75">
      <c r="A32" s="152"/>
      <c r="B32" s="136">
        <v>75405</v>
      </c>
      <c r="C32" s="75" t="s">
        <v>45</v>
      </c>
      <c r="D32" s="74">
        <f>6135000+300</f>
        <v>6135300</v>
      </c>
      <c r="E32" s="74">
        <v>6135000</v>
      </c>
      <c r="F32" s="74"/>
      <c r="G32" s="74"/>
      <c r="H32" s="74"/>
      <c r="I32" s="74"/>
      <c r="J32" s="74"/>
      <c r="K32" s="159">
        <v>4678000</v>
      </c>
      <c r="L32" s="74"/>
    </row>
    <row r="33" spans="1:12" ht="25.5">
      <c r="A33" s="150"/>
      <c r="B33" s="143">
        <v>75411</v>
      </c>
      <c r="C33" s="144" t="s">
        <v>46</v>
      </c>
      <c r="D33" s="21">
        <f>1647000+600</f>
        <v>1647600</v>
      </c>
      <c r="E33" s="21">
        <v>1647000</v>
      </c>
      <c r="F33" s="21"/>
      <c r="G33" s="21"/>
      <c r="H33" s="21"/>
      <c r="I33" s="21"/>
      <c r="J33" s="21"/>
      <c r="K33" s="21">
        <v>1329852</v>
      </c>
      <c r="L33" s="21"/>
    </row>
    <row r="34" spans="1:12" ht="12.75">
      <c r="A34" s="41"/>
      <c r="B34" s="18">
        <v>75495</v>
      </c>
      <c r="C34" s="19" t="s">
        <v>105</v>
      </c>
      <c r="D34" s="20">
        <v>900</v>
      </c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155">
        <v>757</v>
      </c>
      <c r="B35" s="50"/>
      <c r="C35" s="51" t="s">
        <v>89</v>
      </c>
      <c r="D35" s="52">
        <f aca="true" t="shared" si="7" ref="D35:L35">SUM(D36)</f>
        <v>458107</v>
      </c>
      <c r="E35" s="52">
        <f t="shared" si="7"/>
        <v>0</v>
      </c>
      <c r="F35" s="52">
        <f t="shared" si="7"/>
        <v>0</v>
      </c>
      <c r="G35" s="52">
        <f t="shared" si="7"/>
        <v>0</v>
      </c>
      <c r="H35" s="52">
        <f t="shared" si="7"/>
        <v>0</v>
      </c>
      <c r="I35" s="52">
        <f t="shared" si="7"/>
        <v>0</v>
      </c>
      <c r="J35" s="52">
        <f t="shared" si="7"/>
        <v>0</v>
      </c>
      <c r="K35" s="52">
        <f t="shared" si="7"/>
        <v>0</v>
      </c>
      <c r="L35" s="52">
        <f t="shared" si="7"/>
        <v>0</v>
      </c>
    </row>
    <row r="36" spans="1:12" ht="51">
      <c r="A36" s="156"/>
      <c r="B36" s="62">
        <v>75702</v>
      </c>
      <c r="C36" s="63" t="s">
        <v>90</v>
      </c>
      <c r="D36" s="64">
        <v>458107</v>
      </c>
      <c r="E36" s="64"/>
      <c r="F36" s="64"/>
      <c r="G36" s="64"/>
      <c r="H36" s="64"/>
      <c r="I36" s="64"/>
      <c r="J36" s="64"/>
      <c r="K36" s="64"/>
      <c r="L36" s="64"/>
    </row>
    <row r="37" spans="1:12" ht="12.75">
      <c r="A37" s="158">
        <v>758</v>
      </c>
      <c r="B37" s="145"/>
      <c r="C37" s="146" t="s">
        <v>50</v>
      </c>
      <c r="D37" s="22">
        <f aca="true" t="shared" si="8" ref="D37:L37">SUM(D38)</f>
        <v>93449</v>
      </c>
      <c r="E37" s="22">
        <f t="shared" si="8"/>
        <v>0</v>
      </c>
      <c r="F37" s="22">
        <f t="shared" si="8"/>
        <v>0</v>
      </c>
      <c r="G37" s="22">
        <f t="shared" si="8"/>
        <v>0</v>
      </c>
      <c r="H37" s="22">
        <f t="shared" si="8"/>
        <v>16000</v>
      </c>
      <c r="I37" s="22">
        <f t="shared" si="8"/>
        <v>77449</v>
      </c>
      <c r="J37" s="22">
        <f t="shared" si="8"/>
        <v>0</v>
      </c>
      <c r="K37" s="22">
        <f t="shared" si="8"/>
        <v>0</v>
      </c>
      <c r="L37" s="22">
        <f t="shared" si="8"/>
        <v>0</v>
      </c>
    </row>
    <row r="38" spans="1:12" ht="12.75">
      <c r="A38" s="152"/>
      <c r="B38" s="136">
        <v>75818</v>
      </c>
      <c r="C38" s="75" t="s">
        <v>91</v>
      </c>
      <c r="D38" s="74">
        <f>SUM(D40:D41)</f>
        <v>93449</v>
      </c>
      <c r="E38" s="74"/>
      <c r="F38" s="74"/>
      <c r="G38" s="74">
        <f>SUM(G40:G41)</f>
        <v>0</v>
      </c>
      <c r="H38" s="74">
        <f>SUM(H40:H41)</f>
        <v>16000</v>
      </c>
      <c r="I38" s="74">
        <f>SUM(I40:I41)</f>
        <v>77449</v>
      </c>
      <c r="J38" s="74"/>
      <c r="K38" s="74"/>
      <c r="L38" s="74"/>
    </row>
    <row r="39" spans="1:12" ht="12.75">
      <c r="A39" s="41"/>
      <c r="B39" s="18"/>
      <c r="C39" s="19" t="s">
        <v>81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41"/>
      <c r="B40" s="18"/>
      <c r="C40" s="19" t="s">
        <v>84</v>
      </c>
      <c r="D40" s="20">
        <f>20000-4000</f>
        <v>16000</v>
      </c>
      <c r="E40" s="20"/>
      <c r="F40" s="20"/>
      <c r="G40" s="20"/>
      <c r="H40" s="20">
        <f>20000-4000</f>
        <v>16000</v>
      </c>
      <c r="I40" s="20"/>
      <c r="J40" s="20"/>
      <c r="K40" s="20"/>
      <c r="L40" s="20"/>
    </row>
    <row r="41" spans="1:12" ht="12.75">
      <c r="A41" s="150"/>
      <c r="B41" s="143"/>
      <c r="C41" s="144" t="s">
        <v>92</v>
      </c>
      <c r="D41" s="21">
        <f>22000+55449</f>
        <v>77449</v>
      </c>
      <c r="E41" s="21"/>
      <c r="F41" s="21"/>
      <c r="G41" s="21"/>
      <c r="H41" s="21"/>
      <c r="I41" s="21">
        <v>77449</v>
      </c>
      <c r="J41" s="21"/>
      <c r="K41" s="21"/>
      <c r="L41" s="21"/>
    </row>
    <row r="42" spans="1:12" ht="12.75">
      <c r="A42" s="155">
        <v>801</v>
      </c>
      <c r="B42" s="50"/>
      <c r="C42" s="51" t="s">
        <v>56</v>
      </c>
      <c r="D42" s="52">
        <f aca="true" t="shared" si="9" ref="D42:L42">SUM(D43:D48)</f>
        <v>12873455</v>
      </c>
      <c r="E42" s="52">
        <f t="shared" si="9"/>
        <v>0</v>
      </c>
      <c r="F42" s="52">
        <f t="shared" si="9"/>
        <v>0</v>
      </c>
      <c r="G42" s="52">
        <f t="shared" si="9"/>
        <v>66097</v>
      </c>
      <c r="H42" s="52">
        <f t="shared" si="9"/>
        <v>0</v>
      </c>
      <c r="I42" s="52">
        <f t="shared" si="9"/>
        <v>0</v>
      </c>
      <c r="J42" s="52">
        <f t="shared" si="9"/>
        <v>563350</v>
      </c>
      <c r="K42" s="52">
        <f t="shared" si="9"/>
        <v>10263196</v>
      </c>
      <c r="L42" s="52">
        <f t="shared" si="9"/>
        <v>0</v>
      </c>
    </row>
    <row r="43" spans="1:12" ht="12.75">
      <c r="A43" s="152"/>
      <c r="B43" s="136">
        <v>80102</v>
      </c>
      <c r="C43" s="75" t="s">
        <v>93</v>
      </c>
      <c r="D43" s="74">
        <v>161594</v>
      </c>
      <c r="E43" s="74"/>
      <c r="F43" s="74"/>
      <c r="G43" s="74"/>
      <c r="H43" s="74"/>
      <c r="I43" s="74"/>
      <c r="J43" s="74"/>
      <c r="K43" s="74">
        <v>146304</v>
      </c>
      <c r="L43" s="74"/>
    </row>
    <row r="44" spans="1:12" ht="12.75">
      <c r="A44" s="41"/>
      <c r="B44" s="18">
        <v>80111</v>
      </c>
      <c r="C44" s="19" t="s">
        <v>117</v>
      </c>
      <c r="D44" s="20">
        <v>357545</v>
      </c>
      <c r="E44" s="20"/>
      <c r="F44" s="20"/>
      <c r="G44" s="20"/>
      <c r="H44" s="20"/>
      <c r="I44" s="20"/>
      <c r="J44" s="20"/>
      <c r="K44" s="20">
        <v>322932</v>
      </c>
      <c r="L44" s="20"/>
    </row>
    <row r="45" spans="1:12" ht="12.75">
      <c r="A45" s="41"/>
      <c r="B45" s="18">
        <v>80120</v>
      </c>
      <c r="C45" s="19" t="s">
        <v>57</v>
      </c>
      <c r="D45" s="20">
        <v>1239155</v>
      </c>
      <c r="E45" s="20"/>
      <c r="F45" s="20"/>
      <c r="G45" s="20"/>
      <c r="H45" s="20"/>
      <c r="I45" s="20"/>
      <c r="J45" s="20"/>
      <c r="K45" s="20">
        <v>1055033</v>
      </c>
      <c r="L45" s="20"/>
    </row>
    <row r="46" spans="1:12" ht="12.75">
      <c r="A46" s="41"/>
      <c r="B46" s="18">
        <v>80130</v>
      </c>
      <c r="C46" s="19" t="s">
        <v>112</v>
      </c>
      <c r="D46" s="20">
        <v>10979071</v>
      </c>
      <c r="E46" s="20"/>
      <c r="F46" s="20"/>
      <c r="G46" s="20"/>
      <c r="H46" s="20"/>
      <c r="I46" s="20"/>
      <c r="J46" s="20">
        <v>563350</v>
      </c>
      <c r="K46" s="20">
        <v>8738927</v>
      </c>
      <c r="L46" s="20"/>
    </row>
    <row r="47" spans="1:12" ht="25.5">
      <c r="A47" s="41"/>
      <c r="B47" s="18">
        <v>80146</v>
      </c>
      <c r="C47" s="19" t="s">
        <v>116</v>
      </c>
      <c r="D47" s="20">
        <v>66753</v>
      </c>
      <c r="E47" s="20"/>
      <c r="F47" s="20"/>
      <c r="G47" s="20"/>
      <c r="H47" s="20"/>
      <c r="I47" s="20"/>
      <c r="J47" s="20"/>
      <c r="K47" s="20">
        <v>0</v>
      </c>
      <c r="L47" s="20"/>
    </row>
    <row r="48" spans="1:12" ht="12.75">
      <c r="A48" s="150"/>
      <c r="B48" s="143">
        <v>80195</v>
      </c>
      <c r="C48" s="144" t="s">
        <v>105</v>
      </c>
      <c r="D48" s="160">
        <f>66097+3240</f>
        <v>69337</v>
      </c>
      <c r="E48" s="21"/>
      <c r="F48" s="21"/>
      <c r="G48" s="21">
        <v>66097</v>
      </c>
      <c r="H48" s="21"/>
      <c r="I48" s="21"/>
      <c r="J48" s="21"/>
      <c r="K48" s="21">
        <v>0</v>
      </c>
      <c r="L48" s="160"/>
    </row>
    <row r="49" spans="1:12" ht="12.75">
      <c r="A49" s="155">
        <v>851</v>
      </c>
      <c r="B49" s="50"/>
      <c r="C49" s="51" t="s">
        <v>63</v>
      </c>
      <c r="D49" s="52">
        <f aca="true" t="shared" si="10" ref="D49:L49">SUM(D50:D50)</f>
        <v>815355</v>
      </c>
      <c r="E49" s="52">
        <f t="shared" si="10"/>
        <v>815355</v>
      </c>
      <c r="F49" s="52">
        <f t="shared" si="10"/>
        <v>0</v>
      </c>
      <c r="G49" s="52">
        <f t="shared" si="10"/>
        <v>0</v>
      </c>
      <c r="H49" s="52">
        <f t="shared" si="10"/>
        <v>0</v>
      </c>
      <c r="I49" s="52">
        <f t="shared" si="10"/>
        <v>0</v>
      </c>
      <c r="J49" s="52">
        <f t="shared" si="10"/>
        <v>0</v>
      </c>
      <c r="K49" s="52">
        <f t="shared" si="10"/>
        <v>0</v>
      </c>
      <c r="L49" s="52">
        <f t="shared" si="10"/>
        <v>0</v>
      </c>
    </row>
    <row r="50" spans="1:12" ht="51" customHeight="1">
      <c r="A50" s="156"/>
      <c r="B50" s="62">
        <v>85156</v>
      </c>
      <c r="C50" s="63" t="s">
        <v>96</v>
      </c>
      <c r="D50" s="64">
        <v>815355</v>
      </c>
      <c r="E50" s="64">
        <v>815355</v>
      </c>
      <c r="F50" s="64"/>
      <c r="G50" s="64"/>
      <c r="H50" s="64"/>
      <c r="I50" s="64"/>
      <c r="J50" s="64"/>
      <c r="K50" s="64"/>
      <c r="L50" s="64"/>
    </row>
    <row r="51" spans="1:12" ht="12.75">
      <c r="A51" s="158">
        <v>853</v>
      </c>
      <c r="B51" s="145"/>
      <c r="C51" s="146" t="s">
        <v>65</v>
      </c>
      <c r="D51" s="22">
        <f aca="true" t="shared" si="11" ref="D51:L51">SUM(D52:D61)</f>
        <v>3051924</v>
      </c>
      <c r="E51" s="22">
        <f t="shared" si="11"/>
        <v>977500</v>
      </c>
      <c r="F51" s="22">
        <f t="shared" si="11"/>
        <v>0</v>
      </c>
      <c r="G51" s="22">
        <f t="shared" si="11"/>
        <v>1907015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1598649</v>
      </c>
      <c r="L51" s="22">
        <f t="shared" si="11"/>
        <v>0</v>
      </c>
    </row>
    <row r="52" spans="1:12" ht="25.5">
      <c r="A52" s="41"/>
      <c r="B52" s="18">
        <v>85301</v>
      </c>
      <c r="C52" s="19" t="s">
        <v>66</v>
      </c>
      <c r="D52" s="20">
        <f>1014120+14609-3121</f>
        <v>1025608</v>
      </c>
      <c r="E52" s="20"/>
      <c r="F52" s="20"/>
      <c r="G52" s="20">
        <v>1014120</v>
      </c>
      <c r="H52" s="20"/>
      <c r="I52" s="20"/>
      <c r="J52" s="20"/>
      <c r="K52" s="20">
        <v>614056</v>
      </c>
      <c r="L52" s="20"/>
    </row>
    <row r="53" spans="1:12" ht="12.75">
      <c r="A53" s="41"/>
      <c r="B53" s="18">
        <v>85304</v>
      </c>
      <c r="C53" s="19" t="s">
        <v>67</v>
      </c>
      <c r="D53" s="20">
        <v>743200</v>
      </c>
      <c r="E53" s="20"/>
      <c r="F53" s="20"/>
      <c r="G53" s="20">
        <v>743200</v>
      </c>
      <c r="H53" s="20"/>
      <c r="I53" s="20"/>
      <c r="J53" s="20"/>
      <c r="K53" s="20"/>
      <c r="L53" s="20"/>
    </row>
    <row r="54" spans="1:12" ht="25.5">
      <c r="A54" s="41"/>
      <c r="B54" s="18">
        <v>85316</v>
      </c>
      <c r="C54" s="19" t="s">
        <v>97</v>
      </c>
      <c r="D54" s="20">
        <v>112000</v>
      </c>
      <c r="E54" s="20">
        <v>112000</v>
      </c>
      <c r="F54" s="20"/>
      <c r="G54" s="20"/>
      <c r="H54" s="20"/>
      <c r="I54" s="20"/>
      <c r="J54" s="20"/>
      <c r="K54" s="20"/>
      <c r="L54" s="20"/>
    </row>
    <row r="55" spans="1:12" ht="25.5">
      <c r="A55" s="41"/>
      <c r="B55" s="18">
        <v>85318</v>
      </c>
      <c r="C55" s="19" t="s">
        <v>69</v>
      </c>
      <c r="D55" s="23">
        <f>110000+88500</f>
        <v>198500</v>
      </c>
      <c r="E55" s="20">
        <v>88500</v>
      </c>
      <c r="F55" s="20"/>
      <c r="G55" s="20"/>
      <c r="H55" s="20"/>
      <c r="I55" s="20"/>
      <c r="J55" s="20"/>
      <c r="K55" s="20">
        <v>170251</v>
      </c>
      <c r="L55" s="20"/>
    </row>
    <row r="56" spans="1:12" ht="25.5">
      <c r="A56" s="41"/>
      <c r="B56" s="18">
        <v>85321</v>
      </c>
      <c r="C56" s="19" t="s">
        <v>70</v>
      </c>
      <c r="D56" s="20">
        <f>37000+66600</f>
        <v>103600</v>
      </c>
      <c r="E56" s="20">
        <v>66600</v>
      </c>
      <c r="F56" s="20"/>
      <c r="G56" s="20"/>
      <c r="H56" s="20"/>
      <c r="I56" s="20"/>
      <c r="J56" s="20"/>
      <c r="K56" s="20">
        <v>46315</v>
      </c>
      <c r="L56" s="20"/>
    </row>
    <row r="57" spans="1:12" ht="12.75">
      <c r="A57" s="41"/>
      <c r="B57" s="18">
        <v>85326</v>
      </c>
      <c r="C57" s="19" t="s">
        <v>129</v>
      </c>
      <c r="D57" s="20">
        <v>10500</v>
      </c>
      <c r="E57" s="20"/>
      <c r="F57" s="20"/>
      <c r="G57" s="20">
        <v>10500</v>
      </c>
      <c r="H57" s="20"/>
      <c r="I57" s="20"/>
      <c r="J57" s="20"/>
      <c r="K57" s="20"/>
      <c r="L57" s="20"/>
    </row>
    <row r="58" spans="1:12" ht="12.75">
      <c r="A58" s="41"/>
      <c r="B58" s="18">
        <v>85333</v>
      </c>
      <c r="C58" s="19" t="s">
        <v>71</v>
      </c>
      <c r="D58" s="20">
        <v>846100</v>
      </c>
      <c r="E58" s="20">
        <v>710400</v>
      </c>
      <c r="F58" s="20"/>
      <c r="G58" s="20"/>
      <c r="H58" s="20"/>
      <c r="I58" s="20"/>
      <c r="J58" s="20"/>
      <c r="K58" s="20">
        <v>645450</v>
      </c>
      <c r="L58" s="20"/>
    </row>
    <row r="59" spans="1:12" ht="12.75">
      <c r="A59" s="41"/>
      <c r="B59" s="18"/>
      <c r="C59" s="19"/>
      <c r="D59" s="20"/>
      <c r="E59" s="20"/>
      <c r="F59" s="20"/>
      <c r="G59" s="20">
        <v>134900</v>
      </c>
      <c r="H59" s="20"/>
      <c r="I59" s="20"/>
      <c r="J59" s="20"/>
      <c r="K59" s="20">
        <v>122577</v>
      </c>
      <c r="L59" s="20"/>
    </row>
    <row r="60" spans="1:12" ht="25.5">
      <c r="A60" s="41"/>
      <c r="B60" s="18">
        <v>85346</v>
      </c>
      <c r="C60" s="19" t="s">
        <v>116</v>
      </c>
      <c r="D60" s="20">
        <v>3121</v>
      </c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150"/>
      <c r="B61" s="143">
        <v>85395</v>
      </c>
      <c r="C61" s="144" t="s">
        <v>105</v>
      </c>
      <c r="D61" s="21">
        <f>4295+5000</f>
        <v>9295</v>
      </c>
      <c r="E61" s="21"/>
      <c r="F61" s="21"/>
      <c r="G61" s="21">
        <v>4295</v>
      </c>
      <c r="H61" s="21"/>
      <c r="I61" s="21"/>
      <c r="J61" s="21"/>
      <c r="K61" s="21"/>
      <c r="L61" s="21"/>
    </row>
    <row r="62" spans="1:12" ht="25.5">
      <c r="A62" s="155">
        <v>854</v>
      </c>
      <c r="B62" s="50"/>
      <c r="C62" s="51" t="s">
        <v>72</v>
      </c>
      <c r="D62" s="52">
        <f>SUM(D63:D69)</f>
        <v>2720079</v>
      </c>
      <c r="E62" s="52">
        <f>SUM(E63:E69)</f>
        <v>0</v>
      </c>
      <c r="F62" s="52">
        <f aca="true" t="shared" si="12" ref="F62:L62">SUM(F63:F69)</f>
        <v>0</v>
      </c>
      <c r="G62" s="52">
        <f t="shared" si="12"/>
        <v>0</v>
      </c>
      <c r="H62" s="52">
        <f t="shared" si="12"/>
        <v>0</v>
      </c>
      <c r="I62" s="52">
        <f t="shared" si="12"/>
        <v>0</v>
      </c>
      <c r="J62" s="52">
        <f t="shared" si="12"/>
        <v>169000</v>
      </c>
      <c r="K62" s="52">
        <f t="shared" si="12"/>
        <v>1860449</v>
      </c>
      <c r="L62" s="52">
        <f t="shared" si="12"/>
        <v>0</v>
      </c>
    </row>
    <row r="63" spans="1:12" ht="25.5">
      <c r="A63" s="152"/>
      <c r="B63" s="136">
        <v>85403</v>
      </c>
      <c r="C63" s="75" t="s">
        <v>73</v>
      </c>
      <c r="D63" s="74">
        <v>687659</v>
      </c>
      <c r="E63" s="74"/>
      <c r="F63" s="74"/>
      <c r="G63" s="74"/>
      <c r="H63" s="74"/>
      <c r="I63" s="74"/>
      <c r="J63" s="74"/>
      <c r="K63" s="74">
        <v>481604</v>
      </c>
      <c r="L63" s="74"/>
    </row>
    <row r="64" spans="1:12" ht="38.25">
      <c r="A64" s="41"/>
      <c r="B64" s="18">
        <v>85406</v>
      </c>
      <c r="C64" s="19" t="s">
        <v>98</v>
      </c>
      <c r="D64" s="20">
        <f>12000+522753</f>
        <v>534753</v>
      </c>
      <c r="E64" s="20"/>
      <c r="F64" s="20"/>
      <c r="G64" s="20"/>
      <c r="H64" s="20"/>
      <c r="I64" s="20"/>
      <c r="J64" s="20">
        <v>12000</v>
      </c>
      <c r="K64" s="20">
        <v>458950</v>
      </c>
      <c r="L64" s="20"/>
    </row>
    <row r="65" spans="1:12" ht="25.5">
      <c r="A65" s="41"/>
      <c r="B65" s="18">
        <v>85407</v>
      </c>
      <c r="C65" s="19" t="s">
        <v>74</v>
      </c>
      <c r="D65" s="20">
        <v>268712</v>
      </c>
      <c r="E65" s="20"/>
      <c r="F65" s="20"/>
      <c r="G65" s="20"/>
      <c r="H65" s="20"/>
      <c r="I65" s="20"/>
      <c r="J65" s="20"/>
      <c r="K65" s="20">
        <v>226387</v>
      </c>
      <c r="L65" s="20"/>
    </row>
    <row r="66" spans="1:12" ht="12.75">
      <c r="A66" s="41"/>
      <c r="B66" s="18">
        <v>85410</v>
      </c>
      <c r="C66" s="19" t="s">
        <v>75</v>
      </c>
      <c r="D66" s="20">
        <v>1213734</v>
      </c>
      <c r="E66" s="20"/>
      <c r="F66" s="20"/>
      <c r="G66" s="20"/>
      <c r="H66" s="20"/>
      <c r="I66" s="20"/>
      <c r="J66" s="20">
        <v>150000</v>
      </c>
      <c r="K66" s="20">
        <v>693508</v>
      </c>
      <c r="L66" s="20"/>
    </row>
    <row r="67" spans="1:12" ht="38.25">
      <c r="A67" s="41"/>
      <c r="B67" s="18">
        <v>85412</v>
      </c>
      <c r="C67" s="19" t="s">
        <v>99</v>
      </c>
      <c r="D67" s="20">
        <v>5000</v>
      </c>
      <c r="E67" s="20"/>
      <c r="F67" s="20"/>
      <c r="G67" s="20"/>
      <c r="H67" s="20"/>
      <c r="I67" s="20"/>
      <c r="J67" s="20">
        <v>5000</v>
      </c>
      <c r="K67" s="20"/>
      <c r="L67" s="20"/>
    </row>
    <row r="68" spans="1:12" ht="25.5">
      <c r="A68" s="41"/>
      <c r="B68" s="143">
        <v>85417</v>
      </c>
      <c r="C68" s="144" t="s">
        <v>100</v>
      </c>
      <c r="D68" s="21">
        <v>2000</v>
      </c>
      <c r="E68" s="21"/>
      <c r="F68" s="21"/>
      <c r="G68" s="21"/>
      <c r="H68" s="21"/>
      <c r="I68" s="21"/>
      <c r="J68" s="21">
        <v>2000</v>
      </c>
      <c r="K68" s="21"/>
      <c r="L68" s="21"/>
    </row>
    <row r="69" spans="1:12" ht="25.5">
      <c r="A69" s="41"/>
      <c r="B69" s="18">
        <v>85446</v>
      </c>
      <c r="C69" s="19" t="s">
        <v>116</v>
      </c>
      <c r="D69" s="20">
        <v>8221</v>
      </c>
      <c r="E69" s="20"/>
      <c r="F69" s="20"/>
      <c r="G69" s="20"/>
      <c r="H69" s="20"/>
      <c r="I69" s="20"/>
      <c r="J69" s="20"/>
      <c r="K69" s="20"/>
      <c r="L69" s="20"/>
    </row>
    <row r="70" spans="1:12" ht="25.5">
      <c r="A70" s="158">
        <v>921</v>
      </c>
      <c r="B70" s="145"/>
      <c r="C70" s="146" t="s">
        <v>101</v>
      </c>
      <c r="D70" s="22">
        <f aca="true" t="shared" si="13" ref="D70:L70">SUM(D71:D72)</f>
        <v>27000</v>
      </c>
      <c r="E70" s="22">
        <f t="shared" si="13"/>
        <v>0</v>
      </c>
      <c r="F70" s="22">
        <f t="shared" si="13"/>
        <v>0</v>
      </c>
      <c r="G70" s="22">
        <f t="shared" si="13"/>
        <v>0</v>
      </c>
      <c r="H70" s="22">
        <f t="shared" si="13"/>
        <v>0</v>
      </c>
      <c r="I70" s="22">
        <f t="shared" si="13"/>
        <v>0</v>
      </c>
      <c r="J70" s="22">
        <f t="shared" si="13"/>
        <v>5000</v>
      </c>
      <c r="K70" s="22">
        <f t="shared" si="13"/>
        <v>0</v>
      </c>
      <c r="L70" s="22">
        <f t="shared" si="13"/>
        <v>0</v>
      </c>
    </row>
    <row r="71" spans="1:12" ht="25.5">
      <c r="A71" s="152"/>
      <c r="B71" s="136">
        <v>92105</v>
      </c>
      <c r="C71" s="75" t="s">
        <v>102</v>
      </c>
      <c r="D71" s="159">
        <v>22000</v>
      </c>
      <c r="E71" s="74"/>
      <c r="F71" s="74"/>
      <c r="G71" s="74"/>
      <c r="H71" s="74"/>
      <c r="I71" s="74"/>
      <c r="J71" s="74"/>
      <c r="K71" s="74"/>
      <c r="L71" s="74"/>
    </row>
    <row r="72" spans="1:12" ht="12.75">
      <c r="A72" s="150"/>
      <c r="B72" s="143">
        <v>92116</v>
      </c>
      <c r="C72" s="144" t="s">
        <v>103</v>
      </c>
      <c r="D72" s="160">
        <v>5000</v>
      </c>
      <c r="E72" s="21"/>
      <c r="F72" s="21"/>
      <c r="G72" s="21"/>
      <c r="H72" s="21"/>
      <c r="I72" s="21"/>
      <c r="J72" s="21">
        <v>5000</v>
      </c>
      <c r="K72" s="21"/>
      <c r="L72" s="21"/>
    </row>
    <row r="73" spans="1:12" ht="12.75">
      <c r="A73" s="155">
        <v>926</v>
      </c>
      <c r="B73" s="50"/>
      <c r="C73" s="51" t="s">
        <v>104</v>
      </c>
      <c r="D73" s="52">
        <f>SUM(D74)</f>
        <v>20000</v>
      </c>
      <c r="E73" s="52"/>
      <c r="F73" s="52"/>
      <c r="G73" s="52"/>
      <c r="H73" s="52"/>
      <c r="I73" s="52"/>
      <c r="J73" s="52"/>
      <c r="K73" s="52"/>
      <c r="L73" s="52"/>
    </row>
    <row r="74" spans="1:12" ht="12.75">
      <c r="A74" s="161"/>
      <c r="B74" s="90">
        <v>92695</v>
      </c>
      <c r="C74" s="91" t="s">
        <v>105</v>
      </c>
      <c r="D74" s="73">
        <v>20000</v>
      </c>
      <c r="E74" s="73"/>
      <c r="F74" s="73"/>
      <c r="G74" s="73"/>
      <c r="H74" s="73"/>
      <c r="I74" s="73"/>
      <c r="J74" s="73"/>
      <c r="K74" s="73"/>
      <c r="L74" s="73"/>
    </row>
    <row r="75" spans="1:12" ht="12.75">
      <c r="A75" s="135"/>
      <c r="B75" s="29"/>
      <c r="C75" s="30" t="s">
        <v>106</v>
      </c>
      <c r="D75" s="2">
        <f aca="true" t="shared" si="14" ref="D75:L75">SUM(D73,D70,D62,D51,D49,D42,D37,D35,D31,D24,D20,D18,D16,D13,D10)</f>
        <v>35988770</v>
      </c>
      <c r="E75" s="2">
        <f t="shared" si="14"/>
        <v>10375455</v>
      </c>
      <c r="F75" s="2">
        <f t="shared" si="14"/>
        <v>19310</v>
      </c>
      <c r="G75" s="2">
        <f t="shared" si="14"/>
        <v>1996812</v>
      </c>
      <c r="H75" s="2">
        <f t="shared" si="14"/>
        <v>16000</v>
      </c>
      <c r="I75" s="2">
        <f t="shared" si="14"/>
        <v>77449</v>
      </c>
      <c r="J75" s="2">
        <f t="shared" si="14"/>
        <v>737350</v>
      </c>
      <c r="K75" s="2">
        <f t="shared" si="14"/>
        <v>23353452</v>
      </c>
      <c r="L75" s="2">
        <f t="shared" si="14"/>
        <v>1533739</v>
      </c>
    </row>
    <row r="81" spans="3:4" ht="12.75" outlineLevel="1">
      <c r="C81" s="43" t="s">
        <v>107</v>
      </c>
      <c r="D81" s="44">
        <f>SUM(D75:D80)</f>
        <v>35988770</v>
      </c>
    </row>
    <row r="82" spans="3:4" ht="12.75" outlineLevel="1">
      <c r="C82" s="10" t="s">
        <v>108</v>
      </c>
      <c r="D82" s="3">
        <v>35370939</v>
      </c>
    </row>
    <row r="83" spans="3:4" ht="12.75" outlineLevel="1">
      <c r="C83" s="10" t="s">
        <v>153</v>
      </c>
      <c r="D83" s="3">
        <f>D82-D81</f>
        <v>-617831</v>
      </c>
    </row>
  </sheetData>
  <mergeCells count="6">
    <mergeCell ref="E8:I8"/>
    <mergeCell ref="J8:L8"/>
    <mergeCell ref="I1:K1"/>
    <mergeCell ref="I2:K2"/>
    <mergeCell ref="I3:K3"/>
    <mergeCell ref="D5:I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4">
      <pane xSplit="3" ySplit="6" topLeftCell="D24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A39" sqref="A39"/>
    </sheetView>
  </sheetViews>
  <sheetFormatPr defaultColWidth="9.00390625" defaultRowHeight="12.75" outlineLevelRow="1"/>
  <cols>
    <col min="1" max="1" width="4.00390625" style="34" bestFit="1" customWidth="1"/>
    <col min="2" max="2" width="6.00390625" style="8" bestFit="1" customWidth="1"/>
    <col min="3" max="3" width="27.75390625" style="10" customWidth="1"/>
    <col min="4" max="4" width="11.00390625" style="3" customWidth="1"/>
    <col min="5" max="8" width="10.125" style="3" customWidth="1"/>
    <col min="9" max="10" width="6.625" style="3" bestFit="1" customWidth="1"/>
    <col min="11" max="11" width="9.125" style="3" customWidth="1"/>
    <col min="12" max="12" width="13.125" style="3" customWidth="1"/>
    <col min="13" max="13" width="9.125" style="3" bestFit="1" customWidth="1"/>
  </cols>
  <sheetData>
    <row r="1" spans="10:12" ht="12.75">
      <c r="J1" s="242" t="s">
        <v>77</v>
      </c>
      <c r="K1" s="242"/>
      <c r="L1" s="242"/>
    </row>
    <row r="2" spans="10:12" ht="12.75">
      <c r="J2" s="242" t="s">
        <v>3</v>
      </c>
      <c r="K2" s="242"/>
      <c r="L2" s="242"/>
    </row>
    <row r="3" spans="10:12" ht="12.75">
      <c r="J3" s="242" t="s">
        <v>126</v>
      </c>
      <c r="K3" s="242"/>
      <c r="L3" s="242"/>
    </row>
    <row r="5" spans="1:11" ht="15.75">
      <c r="A5" s="35"/>
      <c r="B5" s="35"/>
      <c r="C5" s="36" t="s">
        <v>79</v>
      </c>
      <c r="D5" s="246" t="s">
        <v>80</v>
      </c>
      <c r="E5" s="246"/>
      <c r="F5" s="246"/>
      <c r="G5" s="246"/>
      <c r="H5" s="246"/>
      <c r="I5" s="246"/>
      <c r="J5" s="246"/>
      <c r="K5" s="35"/>
    </row>
    <row r="7" spans="1:7" ht="12.75">
      <c r="A7" s="37"/>
      <c r="B7" s="37"/>
      <c r="C7" s="37"/>
      <c r="D7" s="37"/>
      <c r="E7" s="37"/>
      <c r="F7" s="37"/>
      <c r="G7" s="37"/>
    </row>
    <row r="8" spans="5:13" ht="12.75">
      <c r="E8" s="243" t="s">
        <v>81</v>
      </c>
      <c r="F8" s="244"/>
      <c r="G8" s="244"/>
      <c r="H8" s="244"/>
      <c r="I8" s="244"/>
      <c r="J8" s="245"/>
      <c r="K8" s="243" t="s">
        <v>81</v>
      </c>
      <c r="L8" s="244"/>
      <c r="M8" s="245"/>
    </row>
    <row r="9" spans="1:13" ht="107.25">
      <c r="A9" s="195" t="s">
        <v>82</v>
      </c>
      <c r="B9" s="196" t="s">
        <v>6</v>
      </c>
      <c r="C9" s="39" t="s">
        <v>0</v>
      </c>
      <c r="D9" s="40" t="s">
        <v>83</v>
      </c>
      <c r="E9" s="162" t="s">
        <v>122</v>
      </c>
      <c r="F9" s="162" t="s">
        <v>169</v>
      </c>
      <c r="G9" s="162" t="s">
        <v>123</v>
      </c>
      <c r="H9" s="162" t="s">
        <v>124</v>
      </c>
      <c r="I9" s="197" t="s">
        <v>84</v>
      </c>
      <c r="J9" s="197" t="s">
        <v>85</v>
      </c>
      <c r="K9" s="40" t="s">
        <v>125</v>
      </c>
      <c r="L9" s="133" t="s">
        <v>86</v>
      </c>
      <c r="M9" s="197" t="s">
        <v>87</v>
      </c>
    </row>
    <row r="10" spans="1:13" ht="12.75">
      <c r="A10" s="149" t="s">
        <v>9</v>
      </c>
      <c r="B10" s="140"/>
      <c r="C10" s="141" t="s">
        <v>10</v>
      </c>
      <c r="D10" s="15">
        <f aca="true" t="shared" si="0" ref="D10:M10">SUM(D11:D12)</f>
        <v>419000</v>
      </c>
      <c r="E10" s="15">
        <f t="shared" si="0"/>
        <v>413000</v>
      </c>
      <c r="F10" s="15">
        <f t="shared" si="0"/>
        <v>6000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250920</v>
      </c>
      <c r="M10" s="15">
        <f t="shared" si="0"/>
        <v>6000</v>
      </c>
    </row>
    <row r="11" spans="1:13" ht="25.5">
      <c r="A11" s="41"/>
      <c r="B11" s="17" t="s">
        <v>11</v>
      </c>
      <c r="C11" s="19" t="s">
        <v>12</v>
      </c>
      <c r="D11" s="24">
        <v>99000</v>
      </c>
      <c r="E11" s="20">
        <v>99000</v>
      </c>
      <c r="F11" s="20"/>
      <c r="G11" s="20"/>
      <c r="H11" s="20"/>
      <c r="I11" s="20"/>
      <c r="J11" s="20"/>
      <c r="K11" s="20"/>
      <c r="L11" s="20"/>
      <c r="M11" s="20"/>
    </row>
    <row r="12" spans="1:13" ht="12.75">
      <c r="A12" s="150"/>
      <c r="B12" s="147" t="s">
        <v>13</v>
      </c>
      <c r="C12" s="144" t="s">
        <v>14</v>
      </c>
      <c r="D12" s="148">
        <v>320000</v>
      </c>
      <c r="E12" s="21">
        <v>314000</v>
      </c>
      <c r="F12" s="21">
        <v>6000</v>
      </c>
      <c r="G12" s="21"/>
      <c r="H12" s="21"/>
      <c r="I12" s="21"/>
      <c r="J12" s="21"/>
      <c r="K12" s="21"/>
      <c r="L12" s="21">
        <v>250920</v>
      </c>
      <c r="M12" s="21">
        <v>6000</v>
      </c>
    </row>
    <row r="13" spans="1:13" ht="12.75">
      <c r="A13" s="151" t="s">
        <v>15</v>
      </c>
      <c r="B13" s="50"/>
      <c r="C13" s="51" t="s">
        <v>16</v>
      </c>
      <c r="D13" s="52">
        <f aca="true" t="shared" si="1" ref="D13:M13">SUM(D14:D15)</f>
        <v>28700</v>
      </c>
      <c r="E13" s="52">
        <f t="shared" si="1"/>
        <v>5000</v>
      </c>
      <c r="F13" s="52"/>
      <c r="G13" s="52">
        <f t="shared" si="1"/>
        <v>0</v>
      </c>
      <c r="H13" s="52">
        <f t="shared" si="1"/>
        <v>23700</v>
      </c>
      <c r="I13" s="52">
        <f t="shared" si="1"/>
        <v>0</v>
      </c>
      <c r="J13" s="52">
        <f t="shared" si="1"/>
        <v>0</v>
      </c>
      <c r="K13" s="52">
        <f t="shared" si="1"/>
        <v>0</v>
      </c>
      <c r="L13" s="52">
        <f t="shared" si="1"/>
        <v>0</v>
      </c>
      <c r="M13" s="52">
        <f t="shared" si="1"/>
        <v>0</v>
      </c>
    </row>
    <row r="14" spans="1:13" ht="12.75">
      <c r="A14" s="152"/>
      <c r="B14" s="153" t="s">
        <v>17</v>
      </c>
      <c r="C14" s="75" t="s">
        <v>18</v>
      </c>
      <c r="D14" s="154">
        <v>5000</v>
      </c>
      <c r="E14" s="74">
        <v>5000</v>
      </c>
      <c r="F14" s="74"/>
      <c r="G14" s="74"/>
      <c r="H14" s="74"/>
      <c r="I14" s="74"/>
      <c r="J14" s="74"/>
      <c r="K14" s="74"/>
      <c r="L14" s="74"/>
      <c r="M14" s="74"/>
    </row>
    <row r="15" spans="1:13" ht="12.75">
      <c r="A15" s="150"/>
      <c r="B15" s="147" t="s">
        <v>19</v>
      </c>
      <c r="C15" s="144" t="s">
        <v>20</v>
      </c>
      <c r="D15" s="148">
        <v>23700</v>
      </c>
      <c r="E15" s="21"/>
      <c r="F15" s="21"/>
      <c r="G15" s="21"/>
      <c r="H15" s="21">
        <v>23700</v>
      </c>
      <c r="I15" s="21"/>
      <c r="J15" s="21"/>
      <c r="K15" s="21"/>
      <c r="L15" s="21"/>
      <c r="M15" s="21"/>
    </row>
    <row r="16" spans="1:13" ht="12.75">
      <c r="A16" s="155">
        <v>600</v>
      </c>
      <c r="B16" s="50"/>
      <c r="C16" s="51" t="s">
        <v>21</v>
      </c>
      <c r="D16" s="52">
        <f aca="true" t="shared" si="2" ref="D16:M16">SUM(D17)</f>
        <v>3457331</v>
      </c>
      <c r="E16" s="52">
        <f t="shared" si="2"/>
        <v>0</v>
      </c>
      <c r="F16" s="52"/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0</v>
      </c>
      <c r="L16" s="52">
        <f t="shared" si="2"/>
        <v>962500</v>
      </c>
      <c r="M16" s="52">
        <f t="shared" si="2"/>
        <v>1512439</v>
      </c>
    </row>
    <row r="17" spans="1:13" ht="12.75">
      <c r="A17" s="156"/>
      <c r="B17" s="62">
        <v>60014</v>
      </c>
      <c r="C17" s="63" t="s">
        <v>22</v>
      </c>
      <c r="D17" s="157">
        <f>2836500+3000+617831</f>
        <v>3457331</v>
      </c>
      <c r="E17" s="64"/>
      <c r="F17" s="64"/>
      <c r="G17" s="64"/>
      <c r="H17" s="64"/>
      <c r="I17" s="64"/>
      <c r="J17" s="64"/>
      <c r="K17" s="64"/>
      <c r="L17" s="64">
        <v>962500</v>
      </c>
      <c r="M17" s="132">
        <f>894608+617831</f>
        <v>1512439</v>
      </c>
    </row>
    <row r="18" spans="1:13" ht="12.75">
      <c r="A18" s="155">
        <v>700</v>
      </c>
      <c r="B18" s="50"/>
      <c r="C18" s="51" t="s">
        <v>25</v>
      </c>
      <c r="D18" s="52">
        <f aca="true" t="shared" si="3" ref="D18:M18">SUM(D19)</f>
        <v>5000</v>
      </c>
      <c r="E18" s="52">
        <f t="shared" si="3"/>
        <v>5000</v>
      </c>
      <c r="F18" s="52"/>
      <c r="G18" s="52">
        <f t="shared" si="3"/>
        <v>0</v>
      </c>
      <c r="H18" s="52">
        <f t="shared" si="3"/>
        <v>0</v>
      </c>
      <c r="I18" s="52">
        <f t="shared" si="3"/>
        <v>0</v>
      </c>
      <c r="J18" s="52">
        <f t="shared" si="3"/>
        <v>0</v>
      </c>
      <c r="K18" s="52">
        <f t="shared" si="3"/>
        <v>0</v>
      </c>
      <c r="L18" s="52">
        <f t="shared" si="3"/>
        <v>0</v>
      </c>
      <c r="M18" s="52">
        <f t="shared" si="3"/>
        <v>0</v>
      </c>
    </row>
    <row r="19" spans="1:13" ht="25.5">
      <c r="A19" s="156"/>
      <c r="B19" s="62">
        <v>70005</v>
      </c>
      <c r="C19" s="63" t="s">
        <v>26</v>
      </c>
      <c r="D19" s="79">
        <v>5000</v>
      </c>
      <c r="E19" s="64">
        <v>5000</v>
      </c>
      <c r="F19" s="64"/>
      <c r="G19" s="64"/>
      <c r="H19" s="64"/>
      <c r="I19" s="64"/>
      <c r="J19" s="64"/>
      <c r="K19" s="64"/>
      <c r="L19" s="64"/>
      <c r="M19" s="64"/>
    </row>
    <row r="20" spans="1:13" ht="12.75">
      <c r="A20" s="158">
        <v>710</v>
      </c>
      <c r="B20" s="145"/>
      <c r="C20" s="146" t="s">
        <v>27</v>
      </c>
      <c r="D20" s="22">
        <f aca="true" t="shared" si="4" ref="D20:M20">SUM(D21:D23)</f>
        <v>212300</v>
      </c>
      <c r="E20" s="22">
        <f t="shared" si="4"/>
        <v>203300</v>
      </c>
      <c r="F20" s="22"/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 t="shared" si="4"/>
        <v>84712</v>
      </c>
      <c r="M20" s="22">
        <f t="shared" si="4"/>
        <v>0</v>
      </c>
    </row>
    <row r="21" spans="1:13" ht="25.5" customHeight="1">
      <c r="A21" s="41"/>
      <c r="B21" s="18">
        <v>71013</v>
      </c>
      <c r="C21" s="19" t="s">
        <v>28</v>
      </c>
      <c r="D21" s="24">
        <v>115300</v>
      </c>
      <c r="E21" s="20">
        <v>115300</v>
      </c>
      <c r="F21" s="20"/>
      <c r="G21" s="20"/>
      <c r="H21" s="20"/>
      <c r="I21" s="20"/>
      <c r="J21" s="20"/>
      <c r="K21" s="20"/>
      <c r="L21" s="20"/>
      <c r="M21" s="20"/>
    </row>
    <row r="22" spans="1:13" ht="25.5">
      <c r="A22" s="41"/>
      <c r="B22" s="18">
        <v>71014</v>
      </c>
      <c r="C22" s="19" t="s">
        <v>29</v>
      </c>
      <c r="D22" s="24">
        <f>2000+5000</f>
        <v>7000</v>
      </c>
      <c r="E22" s="20">
        <v>2000</v>
      </c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150"/>
      <c r="B23" s="143">
        <v>71015</v>
      </c>
      <c r="C23" s="144" t="s">
        <v>30</v>
      </c>
      <c r="D23" s="148">
        <f>86000+4000</f>
        <v>90000</v>
      </c>
      <c r="E23" s="21">
        <v>86000</v>
      </c>
      <c r="F23" s="21"/>
      <c r="G23" s="21"/>
      <c r="H23" s="21"/>
      <c r="I23" s="21"/>
      <c r="J23" s="21"/>
      <c r="K23" s="21"/>
      <c r="L23" s="21">
        <v>84712</v>
      </c>
      <c r="M23" s="21"/>
    </row>
    <row r="24" spans="1:13" ht="12.75">
      <c r="A24" s="155">
        <v>750</v>
      </c>
      <c r="B24" s="50"/>
      <c r="C24" s="51" t="s">
        <v>31</v>
      </c>
      <c r="D24" s="52">
        <f aca="true" t="shared" si="5" ref="D24:M24">SUM(D25:D30)</f>
        <v>4023270</v>
      </c>
      <c r="E24" s="52">
        <f t="shared" si="5"/>
        <v>168300</v>
      </c>
      <c r="F24" s="52"/>
      <c r="G24" s="52">
        <f t="shared" si="5"/>
        <v>19310</v>
      </c>
      <c r="H24" s="52">
        <f t="shared" si="5"/>
        <v>0</v>
      </c>
      <c r="I24" s="52">
        <f t="shared" si="5"/>
        <v>0</v>
      </c>
      <c r="J24" s="52">
        <f t="shared" si="5"/>
        <v>0</v>
      </c>
      <c r="K24" s="52">
        <f t="shared" si="5"/>
        <v>0</v>
      </c>
      <c r="L24" s="52">
        <f t="shared" si="5"/>
        <v>2334139</v>
      </c>
      <c r="M24" s="52">
        <f t="shared" si="5"/>
        <v>15300</v>
      </c>
    </row>
    <row r="25" spans="1:13" ht="12.75">
      <c r="A25" s="152"/>
      <c r="B25" s="136">
        <v>75011</v>
      </c>
      <c r="C25" s="75" t="s">
        <v>32</v>
      </c>
      <c r="D25" s="74">
        <v>156610</v>
      </c>
      <c r="E25" s="74">
        <v>145300</v>
      </c>
      <c r="F25" s="74"/>
      <c r="G25" s="74"/>
      <c r="H25" s="74"/>
      <c r="I25" s="74"/>
      <c r="J25" s="74"/>
      <c r="K25" s="74"/>
      <c r="L25" s="159">
        <v>145300</v>
      </c>
      <c r="M25" s="74"/>
    </row>
    <row r="26" spans="1:13" ht="12.75">
      <c r="A26" s="41"/>
      <c r="B26" s="18"/>
      <c r="C26" s="19"/>
      <c r="D26" s="20"/>
      <c r="E26" s="20"/>
      <c r="F26" s="20"/>
      <c r="G26" s="20">
        <v>11310</v>
      </c>
      <c r="H26" s="20"/>
      <c r="I26" s="20"/>
      <c r="J26" s="20"/>
      <c r="K26" s="20"/>
      <c r="L26" s="23">
        <v>11310</v>
      </c>
      <c r="M26" s="20"/>
    </row>
    <row r="27" spans="1:13" ht="12.75">
      <c r="A27" s="41"/>
      <c r="B27" s="18">
        <v>75019</v>
      </c>
      <c r="C27" s="19" t="s">
        <v>88</v>
      </c>
      <c r="D27" s="20">
        <f>255358</f>
        <v>255358</v>
      </c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2.75">
      <c r="A28" s="41"/>
      <c r="B28" s="18">
        <v>75020</v>
      </c>
      <c r="C28" s="19" t="s">
        <v>34</v>
      </c>
      <c r="D28" s="23">
        <f>3561085+117-900</f>
        <v>3560302</v>
      </c>
      <c r="E28" s="20"/>
      <c r="F28" s="20"/>
      <c r="G28" s="20"/>
      <c r="H28" s="20"/>
      <c r="I28" s="20"/>
      <c r="J28" s="20"/>
      <c r="K28" s="20"/>
      <c r="L28" s="20">
        <v>2168564</v>
      </c>
      <c r="M28" s="20">
        <v>15300</v>
      </c>
    </row>
    <row r="29" spans="1:13" ht="12.75">
      <c r="A29" s="150"/>
      <c r="B29" s="143">
        <v>75045</v>
      </c>
      <c r="C29" s="144" t="s">
        <v>43</v>
      </c>
      <c r="D29" s="21">
        <v>31000</v>
      </c>
      <c r="E29" s="21">
        <v>23000</v>
      </c>
      <c r="F29" s="21"/>
      <c r="G29" s="21">
        <v>8000</v>
      </c>
      <c r="H29" s="21"/>
      <c r="I29" s="21"/>
      <c r="J29" s="21"/>
      <c r="K29" s="21"/>
      <c r="L29" s="160">
        <v>8965</v>
      </c>
      <c r="M29" s="21"/>
    </row>
    <row r="30" spans="1:13" ht="12.75">
      <c r="A30" s="41"/>
      <c r="B30" s="18">
        <v>75095</v>
      </c>
      <c r="C30" s="19" t="s">
        <v>105</v>
      </c>
      <c r="D30" s="20">
        <v>20000</v>
      </c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5.5">
      <c r="A31" s="155">
        <v>754</v>
      </c>
      <c r="B31" s="50"/>
      <c r="C31" s="51" t="s">
        <v>44</v>
      </c>
      <c r="D31" s="52">
        <f aca="true" t="shared" si="6" ref="D31:M31">SUM(D32:D34)</f>
        <v>7783800</v>
      </c>
      <c r="E31" s="52">
        <f t="shared" si="6"/>
        <v>7782000</v>
      </c>
      <c r="F31" s="52"/>
      <c r="G31" s="52">
        <f t="shared" si="6"/>
        <v>0</v>
      </c>
      <c r="H31" s="52">
        <f t="shared" si="6"/>
        <v>0</v>
      </c>
      <c r="I31" s="52">
        <f t="shared" si="6"/>
        <v>0</v>
      </c>
      <c r="J31" s="52">
        <f t="shared" si="6"/>
        <v>0</v>
      </c>
      <c r="K31" s="52">
        <f t="shared" si="6"/>
        <v>0</v>
      </c>
      <c r="L31" s="52">
        <f t="shared" si="6"/>
        <v>6007852</v>
      </c>
      <c r="M31" s="52">
        <f t="shared" si="6"/>
        <v>0</v>
      </c>
    </row>
    <row r="32" spans="1:13" ht="12.75">
      <c r="A32" s="152"/>
      <c r="B32" s="136">
        <v>75405</v>
      </c>
      <c r="C32" s="75" t="s">
        <v>45</v>
      </c>
      <c r="D32" s="74">
        <f>6135000+300</f>
        <v>6135300</v>
      </c>
      <c r="E32" s="74">
        <v>6135000</v>
      </c>
      <c r="F32" s="74"/>
      <c r="G32" s="74"/>
      <c r="H32" s="74"/>
      <c r="I32" s="74"/>
      <c r="J32" s="74"/>
      <c r="K32" s="74"/>
      <c r="L32" s="159">
        <v>4678000</v>
      </c>
      <c r="M32" s="74"/>
    </row>
    <row r="33" spans="1:13" ht="25.5">
      <c r="A33" s="150"/>
      <c r="B33" s="143">
        <v>75411</v>
      </c>
      <c r="C33" s="144" t="s">
        <v>46</v>
      </c>
      <c r="D33" s="21">
        <f>1647000+600</f>
        <v>1647600</v>
      </c>
      <c r="E33" s="21">
        <v>1647000</v>
      </c>
      <c r="F33" s="21"/>
      <c r="G33" s="21"/>
      <c r="H33" s="21"/>
      <c r="I33" s="21"/>
      <c r="J33" s="21"/>
      <c r="K33" s="21"/>
      <c r="L33" s="21">
        <v>1329852</v>
      </c>
      <c r="M33" s="21"/>
    </row>
    <row r="34" spans="1:13" ht="12.75">
      <c r="A34" s="41"/>
      <c r="B34" s="18">
        <v>75495</v>
      </c>
      <c r="C34" s="19" t="s">
        <v>105</v>
      </c>
      <c r="D34" s="20">
        <v>900</v>
      </c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155">
        <v>757</v>
      </c>
      <c r="B35" s="50"/>
      <c r="C35" s="51" t="s">
        <v>89</v>
      </c>
      <c r="D35" s="52">
        <f aca="true" t="shared" si="7" ref="D35:M35">SUM(D36)</f>
        <v>458107</v>
      </c>
      <c r="E35" s="52">
        <f t="shared" si="7"/>
        <v>0</v>
      </c>
      <c r="F35" s="52"/>
      <c r="G35" s="52">
        <f t="shared" si="7"/>
        <v>0</v>
      </c>
      <c r="H35" s="52">
        <f t="shared" si="7"/>
        <v>0</v>
      </c>
      <c r="I35" s="52">
        <f t="shared" si="7"/>
        <v>0</v>
      </c>
      <c r="J35" s="52">
        <f t="shared" si="7"/>
        <v>0</v>
      </c>
      <c r="K35" s="52">
        <f t="shared" si="7"/>
        <v>0</v>
      </c>
      <c r="L35" s="52">
        <f t="shared" si="7"/>
        <v>0</v>
      </c>
      <c r="M35" s="52">
        <f t="shared" si="7"/>
        <v>0</v>
      </c>
    </row>
    <row r="36" spans="1:13" ht="51">
      <c r="A36" s="156"/>
      <c r="B36" s="62">
        <v>75702</v>
      </c>
      <c r="C36" s="63" t="s">
        <v>90</v>
      </c>
      <c r="D36" s="64">
        <v>458107</v>
      </c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2.75">
      <c r="A37" s="158">
        <v>758</v>
      </c>
      <c r="B37" s="145"/>
      <c r="C37" s="146" t="s">
        <v>50</v>
      </c>
      <c r="D37" s="22">
        <f aca="true" t="shared" si="8" ref="D37:M37">SUM(D38)</f>
        <v>93449</v>
      </c>
      <c r="E37" s="22">
        <f t="shared" si="8"/>
        <v>0</v>
      </c>
      <c r="F37" s="22"/>
      <c r="G37" s="22">
        <f t="shared" si="8"/>
        <v>0</v>
      </c>
      <c r="H37" s="22">
        <f t="shared" si="8"/>
        <v>0</v>
      </c>
      <c r="I37" s="22">
        <f t="shared" si="8"/>
        <v>16000</v>
      </c>
      <c r="J37" s="22">
        <f t="shared" si="8"/>
        <v>77449</v>
      </c>
      <c r="K37" s="22">
        <f t="shared" si="8"/>
        <v>0</v>
      </c>
      <c r="L37" s="22">
        <f t="shared" si="8"/>
        <v>0</v>
      </c>
      <c r="M37" s="22">
        <f t="shared" si="8"/>
        <v>0</v>
      </c>
    </row>
    <row r="38" spans="1:13" ht="12.75">
      <c r="A38" s="152"/>
      <c r="B38" s="136">
        <v>75818</v>
      </c>
      <c r="C38" s="75" t="s">
        <v>91</v>
      </c>
      <c r="D38" s="74">
        <f>SUM(D40:D41)</f>
        <v>93449</v>
      </c>
      <c r="E38" s="74"/>
      <c r="F38" s="74"/>
      <c r="G38" s="74"/>
      <c r="H38" s="74">
        <f>SUM(H40:H41)</f>
        <v>0</v>
      </c>
      <c r="I38" s="74">
        <f>SUM(I40:I41)</f>
        <v>16000</v>
      </c>
      <c r="J38" s="74">
        <f>SUM(J40:J41)</f>
        <v>77449</v>
      </c>
      <c r="K38" s="74"/>
      <c r="L38" s="74"/>
      <c r="M38" s="74"/>
    </row>
    <row r="39" spans="1:13" ht="12.75">
      <c r="A39" s="41"/>
      <c r="B39" s="18"/>
      <c r="C39" s="19" t="s">
        <v>81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41"/>
      <c r="B40" s="18"/>
      <c r="C40" s="19" t="s">
        <v>84</v>
      </c>
      <c r="D40" s="20">
        <f>20000-4000</f>
        <v>16000</v>
      </c>
      <c r="E40" s="20"/>
      <c r="F40" s="20"/>
      <c r="G40" s="20"/>
      <c r="H40" s="20"/>
      <c r="I40" s="20">
        <f>20000-4000</f>
        <v>16000</v>
      </c>
      <c r="J40" s="20"/>
      <c r="K40" s="20"/>
      <c r="L40" s="20"/>
      <c r="M40" s="20"/>
    </row>
    <row r="41" spans="1:13" ht="12.75">
      <c r="A41" s="150"/>
      <c r="B41" s="143"/>
      <c r="C41" s="144" t="s">
        <v>92</v>
      </c>
      <c r="D41" s="21">
        <f>22000+55449</f>
        <v>77449</v>
      </c>
      <c r="E41" s="21"/>
      <c r="F41" s="21"/>
      <c r="G41" s="21"/>
      <c r="H41" s="21"/>
      <c r="I41" s="21"/>
      <c r="J41" s="21">
        <v>77449</v>
      </c>
      <c r="K41" s="21"/>
      <c r="L41" s="21"/>
      <c r="M41" s="21"/>
    </row>
    <row r="42" spans="1:13" ht="12.75">
      <c r="A42" s="155">
        <v>801</v>
      </c>
      <c r="B42" s="50"/>
      <c r="C42" s="51" t="s">
        <v>56</v>
      </c>
      <c r="D42" s="52">
        <f aca="true" t="shared" si="9" ref="D42:M42">SUM(D43:D48)</f>
        <v>12873455</v>
      </c>
      <c r="E42" s="52">
        <f t="shared" si="9"/>
        <v>0</v>
      </c>
      <c r="F42" s="52"/>
      <c r="G42" s="52">
        <f t="shared" si="9"/>
        <v>0</v>
      </c>
      <c r="H42" s="52">
        <f t="shared" si="9"/>
        <v>66097</v>
      </c>
      <c r="I42" s="52">
        <f t="shared" si="9"/>
        <v>0</v>
      </c>
      <c r="J42" s="52">
        <f t="shared" si="9"/>
        <v>0</v>
      </c>
      <c r="K42" s="52">
        <f t="shared" si="9"/>
        <v>563350</v>
      </c>
      <c r="L42" s="52">
        <f t="shared" si="9"/>
        <v>10263196</v>
      </c>
      <c r="M42" s="52">
        <f t="shared" si="9"/>
        <v>0</v>
      </c>
    </row>
    <row r="43" spans="1:13" ht="12.75">
      <c r="A43" s="152"/>
      <c r="B43" s="136">
        <v>80102</v>
      </c>
      <c r="C43" s="75" t="s">
        <v>93</v>
      </c>
      <c r="D43" s="74">
        <v>161594</v>
      </c>
      <c r="E43" s="74"/>
      <c r="F43" s="74"/>
      <c r="G43" s="74"/>
      <c r="H43" s="74"/>
      <c r="I43" s="74"/>
      <c r="J43" s="74"/>
      <c r="K43" s="74"/>
      <c r="L43" s="74">
        <v>146304</v>
      </c>
      <c r="M43" s="74"/>
    </row>
    <row r="44" spans="1:13" ht="12.75">
      <c r="A44" s="41"/>
      <c r="B44" s="18">
        <v>80111</v>
      </c>
      <c r="C44" s="19" t="s">
        <v>117</v>
      </c>
      <c r="D44" s="20">
        <v>357545</v>
      </c>
      <c r="E44" s="20"/>
      <c r="F44" s="20"/>
      <c r="G44" s="20"/>
      <c r="H44" s="20"/>
      <c r="I44" s="20"/>
      <c r="J44" s="20"/>
      <c r="K44" s="20"/>
      <c r="L44" s="20">
        <v>322932</v>
      </c>
      <c r="M44" s="20"/>
    </row>
    <row r="45" spans="1:13" ht="12.75">
      <c r="A45" s="41"/>
      <c r="B45" s="18">
        <v>80120</v>
      </c>
      <c r="C45" s="19" t="s">
        <v>57</v>
      </c>
      <c r="D45" s="20">
        <v>1239155</v>
      </c>
      <c r="E45" s="20"/>
      <c r="F45" s="20"/>
      <c r="G45" s="20"/>
      <c r="H45" s="20"/>
      <c r="I45" s="20"/>
      <c r="J45" s="20"/>
      <c r="K45" s="20"/>
      <c r="L45" s="20">
        <v>1055033</v>
      </c>
      <c r="M45" s="20"/>
    </row>
    <row r="46" spans="1:13" ht="12.75">
      <c r="A46" s="41"/>
      <c r="B46" s="18">
        <v>80130</v>
      </c>
      <c r="C46" s="19" t="s">
        <v>112</v>
      </c>
      <c r="D46" s="20">
        <v>10979071</v>
      </c>
      <c r="E46" s="20"/>
      <c r="F46" s="20"/>
      <c r="G46" s="20"/>
      <c r="H46" s="20"/>
      <c r="I46" s="20"/>
      <c r="J46" s="20"/>
      <c r="K46" s="20">
        <v>563350</v>
      </c>
      <c r="L46" s="20">
        <v>8738927</v>
      </c>
      <c r="M46" s="20"/>
    </row>
    <row r="47" spans="1:13" ht="25.5">
      <c r="A47" s="41"/>
      <c r="B47" s="18">
        <v>80146</v>
      </c>
      <c r="C47" s="19" t="s">
        <v>116</v>
      </c>
      <c r="D47" s="20">
        <v>66753</v>
      </c>
      <c r="E47" s="20"/>
      <c r="F47" s="20"/>
      <c r="G47" s="20"/>
      <c r="H47" s="20"/>
      <c r="I47" s="20"/>
      <c r="J47" s="20"/>
      <c r="K47" s="20"/>
      <c r="L47" s="20">
        <v>0</v>
      </c>
      <c r="M47" s="20"/>
    </row>
    <row r="48" spans="1:13" ht="12.75">
      <c r="A48" s="150"/>
      <c r="B48" s="143">
        <v>80195</v>
      </c>
      <c r="C48" s="144" t="s">
        <v>105</v>
      </c>
      <c r="D48" s="160">
        <f>66097+3240</f>
        <v>69337</v>
      </c>
      <c r="E48" s="21"/>
      <c r="F48" s="21"/>
      <c r="G48" s="21"/>
      <c r="H48" s="21">
        <v>66097</v>
      </c>
      <c r="I48" s="21"/>
      <c r="J48" s="21"/>
      <c r="K48" s="21"/>
      <c r="L48" s="21">
        <v>0</v>
      </c>
      <c r="M48" s="160"/>
    </row>
    <row r="49" spans="1:13" ht="12.75">
      <c r="A49" s="155">
        <v>851</v>
      </c>
      <c r="B49" s="50"/>
      <c r="C49" s="51" t="s">
        <v>63</v>
      </c>
      <c r="D49" s="52">
        <f aca="true" t="shared" si="10" ref="D49:M49">SUM(D50:D50)</f>
        <v>815355</v>
      </c>
      <c r="E49" s="52">
        <f t="shared" si="10"/>
        <v>815355</v>
      </c>
      <c r="F49" s="52"/>
      <c r="G49" s="52">
        <f t="shared" si="10"/>
        <v>0</v>
      </c>
      <c r="H49" s="52">
        <f t="shared" si="10"/>
        <v>0</v>
      </c>
      <c r="I49" s="52">
        <f t="shared" si="10"/>
        <v>0</v>
      </c>
      <c r="J49" s="52">
        <f t="shared" si="10"/>
        <v>0</v>
      </c>
      <c r="K49" s="52">
        <f t="shared" si="10"/>
        <v>0</v>
      </c>
      <c r="L49" s="52">
        <f t="shared" si="10"/>
        <v>0</v>
      </c>
      <c r="M49" s="52">
        <f t="shared" si="10"/>
        <v>0</v>
      </c>
    </row>
    <row r="50" spans="1:13" ht="51" customHeight="1">
      <c r="A50" s="156"/>
      <c r="B50" s="62">
        <v>85156</v>
      </c>
      <c r="C50" s="63" t="s">
        <v>96</v>
      </c>
      <c r="D50" s="64">
        <v>815355</v>
      </c>
      <c r="E50" s="64">
        <v>815355</v>
      </c>
      <c r="F50" s="64"/>
      <c r="G50" s="64"/>
      <c r="H50" s="64"/>
      <c r="I50" s="64"/>
      <c r="J50" s="64"/>
      <c r="K50" s="64"/>
      <c r="L50" s="64"/>
      <c r="M50" s="64"/>
    </row>
    <row r="51" spans="1:13" ht="12.75">
      <c r="A51" s="158">
        <v>853</v>
      </c>
      <c r="B51" s="145"/>
      <c r="C51" s="146" t="s">
        <v>65</v>
      </c>
      <c r="D51" s="22">
        <f aca="true" t="shared" si="11" ref="D51:M51">SUM(D52:D61)</f>
        <v>3051924</v>
      </c>
      <c r="E51" s="22">
        <f t="shared" si="11"/>
        <v>977500</v>
      </c>
      <c r="F51" s="22"/>
      <c r="G51" s="22">
        <f t="shared" si="11"/>
        <v>0</v>
      </c>
      <c r="H51" s="22">
        <f t="shared" si="11"/>
        <v>1907015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1608762</v>
      </c>
      <c r="M51" s="22">
        <f t="shared" si="11"/>
        <v>0</v>
      </c>
    </row>
    <row r="52" spans="1:13" ht="25.5">
      <c r="A52" s="41"/>
      <c r="B52" s="18">
        <v>85301</v>
      </c>
      <c r="C52" s="19" t="s">
        <v>66</v>
      </c>
      <c r="D52" s="20">
        <f>1014120+14609-3121</f>
        <v>1025608</v>
      </c>
      <c r="E52" s="20"/>
      <c r="F52" s="20"/>
      <c r="G52" s="20"/>
      <c r="H52" s="20">
        <v>1014120</v>
      </c>
      <c r="I52" s="20"/>
      <c r="J52" s="20"/>
      <c r="K52" s="20"/>
      <c r="L52" s="20">
        <v>614056</v>
      </c>
      <c r="M52" s="20"/>
    </row>
    <row r="53" spans="1:13" ht="12.75">
      <c r="A53" s="41"/>
      <c r="B53" s="18">
        <v>85304</v>
      </c>
      <c r="C53" s="19" t="s">
        <v>67</v>
      </c>
      <c r="D53" s="20">
        <v>743200</v>
      </c>
      <c r="E53" s="20"/>
      <c r="F53" s="20"/>
      <c r="G53" s="20"/>
      <c r="H53" s="20">
        <v>743200</v>
      </c>
      <c r="I53" s="20"/>
      <c r="J53" s="20"/>
      <c r="K53" s="20"/>
      <c r="L53" s="20"/>
      <c r="M53" s="20"/>
    </row>
    <row r="54" spans="1:13" ht="25.5">
      <c r="A54" s="41"/>
      <c r="B54" s="18">
        <v>85316</v>
      </c>
      <c r="C54" s="19" t="s">
        <v>97</v>
      </c>
      <c r="D54" s="20">
        <v>112000</v>
      </c>
      <c r="E54" s="20">
        <v>112000</v>
      </c>
      <c r="F54" s="20"/>
      <c r="G54" s="20"/>
      <c r="H54" s="20"/>
      <c r="I54" s="20"/>
      <c r="J54" s="20"/>
      <c r="K54" s="20"/>
      <c r="L54" s="20"/>
      <c r="M54" s="20"/>
    </row>
    <row r="55" spans="1:13" ht="25.5">
      <c r="A55" s="41"/>
      <c r="B55" s="18">
        <v>85318</v>
      </c>
      <c r="C55" s="19" t="s">
        <v>69</v>
      </c>
      <c r="D55" s="23">
        <f>110000+88500</f>
        <v>198500</v>
      </c>
      <c r="E55" s="20">
        <v>88500</v>
      </c>
      <c r="F55" s="20"/>
      <c r="G55" s="20"/>
      <c r="H55" s="20"/>
      <c r="I55" s="20"/>
      <c r="J55" s="20"/>
      <c r="K55" s="20"/>
      <c r="L55" s="20">
        <v>170251</v>
      </c>
      <c r="M55" s="20"/>
    </row>
    <row r="56" spans="1:13" ht="25.5">
      <c r="A56" s="41"/>
      <c r="B56" s="18">
        <v>85321</v>
      </c>
      <c r="C56" s="19" t="s">
        <v>70</v>
      </c>
      <c r="D56" s="20">
        <f>37000+66600</f>
        <v>103600</v>
      </c>
      <c r="E56" s="20">
        <v>66600</v>
      </c>
      <c r="F56" s="20"/>
      <c r="G56" s="20"/>
      <c r="H56" s="20"/>
      <c r="I56" s="20"/>
      <c r="J56" s="20"/>
      <c r="K56" s="20"/>
      <c r="L56" s="20">
        <v>46315</v>
      </c>
      <c r="M56" s="20"/>
    </row>
    <row r="57" spans="1:13" ht="12.75">
      <c r="A57" s="41"/>
      <c r="B57" s="18">
        <v>85326</v>
      </c>
      <c r="C57" s="19" t="s">
        <v>129</v>
      </c>
      <c r="D57" s="20">
        <v>10500</v>
      </c>
      <c r="E57" s="20"/>
      <c r="F57" s="20"/>
      <c r="G57" s="20"/>
      <c r="H57" s="20">
        <v>10500</v>
      </c>
      <c r="I57" s="20"/>
      <c r="J57" s="20"/>
      <c r="K57" s="20"/>
      <c r="L57" s="23">
        <v>10113</v>
      </c>
      <c r="M57" s="20"/>
    </row>
    <row r="58" spans="1:13" ht="12.75">
      <c r="A58" s="41"/>
      <c r="B58" s="18">
        <v>85333</v>
      </c>
      <c r="C58" s="19" t="s">
        <v>71</v>
      </c>
      <c r="D58" s="20">
        <v>846100</v>
      </c>
      <c r="E58" s="20">
        <v>710400</v>
      </c>
      <c r="F58" s="20"/>
      <c r="G58" s="20"/>
      <c r="H58" s="20"/>
      <c r="I58" s="20"/>
      <c r="J58" s="20"/>
      <c r="K58" s="20"/>
      <c r="L58" s="20">
        <v>645450</v>
      </c>
      <c r="M58" s="20"/>
    </row>
    <row r="59" spans="1:13" ht="12.75">
      <c r="A59" s="41"/>
      <c r="B59" s="18"/>
      <c r="C59" s="19"/>
      <c r="D59" s="20"/>
      <c r="E59" s="20"/>
      <c r="F59" s="20"/>
      <c r="G59" s="20"/>
      <c r="H59" s="20">
        <v>134900</v>
      </c>
      <c r="I59" s="20"/>
      <c r="J59" s="20"/>
      <c r="K59" s="20"/>
      <c r="L59" s="20">
        <v>122577</v>
      </c>
      <c r="M59" s="20"/>
    </row>
    <row r="60" spans="1:13" ht="25.5">
      <c r="A60" s="41"/>
      <c r="B60" s="18">
        <v>85346</v>
      </c>
      <c r="C60" s="19" t="s">
        <v>116</v>
      </c>
      <c r="D60" s="20">
        <v>3121</v>
      </c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.75">
      <c r="A61" s="150"/>
      <c r="B61" s="143">
        <v>85395</v>
      </c>
      <c r="C61" s="144" t="s">
        <v>105</v>
      </c>
      <c r="D61" s="21">
        <f>4295+5000</f>
        <v>9295</v>
      </c>
      <c r="E61" s="21"/>
      <c r="F61" s="21"/>
      <c r="G61" s="21"/>
      <c r="H61" s="21">
        <v>4295</v>
      </c>
      <c r="I61" s="21"/>
      <c r="J61" s="21"/>
      <c r="K61" s="21"/>
      <c r="L61" s="21"/>
      <c r="M61" s="21"/>
    </row>
    <row r="62" spans="1:13" ht="25.5">
      <c r="A62" s="155">
        <v>854</v>
      </c>
      <c r="B62" s="50"/>
      <c r="C62" s="51" t="s">
        <v>72</v>
      </c>
      <c r="D62" s="52">
        <f aca="true" t="shared" si="12" ref="D62:M62">SUM(D63:D69)</f>
        <v>2720079</v>
      </c>
      <c r="E62" s="52">
        <f t="shared" si="12"/>
        <v>0</v>
      </c>
      <c r="F62" s="52"/>
      <c r="G62" s="52">
        <f t="shared" si="12"/>
        <v>0</v>
      </c>
      <c r="H62" s="52">
        <f t="shared" si="12"/>
        <v>0</v>
      </c>
      <c r="I62" s="52">
        <f t="shared" si="12"/>
        <v>0</v>
      </c>
      <c r="J62" s="52">
        <f t="shared" si="12"/>
        <v>0</v>
      </c>
      <c r="K62" s="52">
        <f t="shared" si="12"/>
        <v>169000</v>
      </c>
      <c r="L62" s="52">
        <f t="shared" si="12"/>
        <v>1860449</v>
      </c>
      <c r="M62" s="52">
        <f t="shared" si="12"/>
        <v>0</v>
      </c>
    </row>
    <row r="63" spans="1:13" ht="25.5">
      <c r="A63" s="152"/>
      <c r="B63" s="136">
        <v>85403</v>
      </c>
      <c r="C63" s="75" t="s">
        <v>73</v>
      </c>
      <c r="D63" s="74">
        <v>687659</v>
      </c>
      <c r="E63" s="74"/>
      <c r="F63" s="74"/>
      <c r="G63" s="74"/>
      <c r="H63" s="74"/>
      <c r="I63" s="74"/>
      <c r="J63" s="74"/>
      <c r="K63" s="74"/>
      <c r="L63" s="74">
        <v>481604</v>
      </c>
      <c r="M63" s="74"/>
    </row>
    <row r="64" spans="1:13" ht="38.25">
      <c r="A64" s="41"/>
      <c r="B64" s="18">
        <v>85406</v>
      </c>
      <c r="C64" s="19" t="s">
        <v>98</v>
      </c>
      <c r="D64" s="20">
        <f>12000+522753</f>
        <v>534753</v>
      </c>
      <c r="E64" s="20"/>
      <c r="F64" s="20"/>
      <c r="G64" s="20"/>
      <c r="H64" s="20"/>
      <c r="I64" s="20"/>
      <c r="J64" s="20"/>
      <c r="K64" s="20">
        <v>12000</v>
      </c>
      <c r="L64" s="20">
        <v>458950</v>
      </c>
      <c r="M64" s="20"/>
    </row>
    <row r="65" spans="1:13" ht="25.5">
      <c r="A65" s="41"/>
      <c r="B65" s="18">
        <v>85407</v>
      </c>
      <c r="C65" s="19" t="s">
        <v>74</v>
      </c>
      <c r="D65" s="20">
        <v>268712</v>
      </c>
      <c r="E65" s="20"/>
      <c r="F65" s="20"/>
      <c r="G65" s="20"/>
      <c r="H65" s="20"/>
      <c r="I65" s="20"/>
      <c r="J65" s="20"/>
      <c r="K65" s="20"/>
      <c r="L65" s="20">
        <v>226387</v>
      </c>
      <c r="M65" s="20"/>
    </row>
    <row r="66" spans="1:13" ht="12.75">
      <c r="A66" s="41"/>
      <c r="B66" s="18">
        <v>85410</v>
      </c>
      <c r="C66" s="19" t="s">
        <v>75</v>
      </c>
      <c r="D66" s="20">
        <v>1213734</v>
      </c>
      <c r="E66" s="20"/>
      <c r="F66" s="20"/>
      <c r="G66" s="20"/>
      <c r="H66" s="20"/>
      <c r="I66" s="20"/>
      <c r="J66" s="20"/>
      <c r="K66" s="20">
        <v>150000</v>
      </c>
      <c r="L66" s="20">
        <v>693508</v>
      </c>
      <c r="M66" s="20"/>
    </row>
    <row r="67" spans="1:13" ht="38.25">
      <c r="A67" s="41"/>
      <c r="B67" s="18">
        <v>85412</v>
      </c>
      <c r="C67" s="19" t="s">
        <v>99</v>
      </c>
      <c r="D67" s="20">
        <v>5000</v>
      </c>
      <c r="E67" s="20"/>
      <c r="F67" s="20"/>
      <c r="G67" s="20"/>
      <c r="H67" s="20"/>
      <c r="I67" s="20"/>
      <c r="J67" s="20"/>
      <c r="K67" s="20">
        <v>5000</v>
      </c>
      <c r="L67" s="20"/>
      <c r="M67" s="20"/>
    </row>
    <row r="68" spans="1:13" ht="25.5">
      <c r="A68" s="41"/>
      <c r="B68" s="143">
        <v>85417</v>
      </c>
      <c r="C68" s="144" t="s">
        <v>100</v>
      </c>
      <c r="D68" s="21">
        <v>2000</v>
      </c>
      <c r="E68" s="21"/>
      <c r="F68" s="21"/>
      <c r="G68" s="21"/>
      <c r="H68" s="21"/>
      <c r="I68" s="21"/>
      <c r="J68" s="21"/>
      <c r="K68" s="21">
        <v>2000</v>
      </c>
      <c r="L68" s="21"/>
      <c r="M68" s="21"/>
    </row>
    <row r="69" spans="1:13" ht="25.5">
      <c r="A69" s="41"/>
      <c r="B69" s="18">
        <v>85446</v>
      </c>
      <c r="C69" s="19" t="s">
        <v>116</v>
      </c>
      <c r="D69" s="20">
        <v>8221</v>
      </c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25.5">
      <c r="A70" s="158">
        <v>921</v>
      </c>
      <c r="B70" s="145"/>
      <c r="C70" s="146" t="s">
        <v>101</v>
      </c>
      <c r="D70" s="22">
        <f aca="true" t="shared" si="13" ref="D70:M70">SUM(D71:D72)</f>
        <v>27000</v>
      </c>
      <c r="E70" s="22">
        <f t="shared" si="13"/>
        <v>0</v>
      </c>
      <c r="F70" s="22"/>
      <c r="G70" s="22">
        <f t="shared" si="13"/>
        <v>0</v>
      </c>
      <c r="H70" s="22">
        <f t="shared" si="13"/>
        <v>0</v>
      </c>
      <c r="I70" s="22">
        <f t="shared" si="13"/>
        <v>0</v>
      </c>
      <c r="J70" s="22">
        <f t="shared" si="13"/>
        <v>0</v>
      </c>
      <c r="K70" s="22">
        <f t="shared" si="13"/>
        <v>5000</v>
      </c>
      <c r="L70" s="22">
        <f t="shared" si="13"/>
        <v>0</v>
      </c>
      <c r="M70" s="22">
        <f t="shared" si="13"/>
        <v>0</v>
      </c>
    </row>
    <row r="71" spans="1:13" ht="25.5">
      <c r="A71" s="152"/>
      <c r="B71" s="136">
        <v>92105</v>
      </c>
      <c r="C71" s="75" t="s">
        <v>102</v>
      </c>
      <c r="D71" s="159">
        <v>22000</v>
      </c>
      <c r="E71" s="74"/>
      <c r="F71" s="74"/>
      <c r="G71" s="74"/>
      <c r="H71" s="74"/>
      <c r="I71" s="74"/>
      <c r="J71" s="74"/>
      <c r="K71" s="74"/>
      <c r="L71" s="74"/>
      <c r="M71" s="74"/>
    </row>
    <row r="72" spans="1:13" ht="12.75">
      <c r="A72" s="150"/>
      <c r="B72" s="143">
        <v>92116</v>
      </c>
      <c r="C72" s="144" t="s">
        <v>103</v>
      </c>
      <c r="D72" s="160">
        <v>5000</v>
      </c>
      <c r="E72" s="21"/>
      <c r="F72" s="21"/>
      <c r="G72" s="21"/>
      <c r="H72" s="21"/>
      <c r="I72" s="21"/>
      <c r="J72" s="21"/>
      <c r="K72" s="21">
        <v>5000</v>
      </c>
      <c r="L72" s="21"/>
      <c r="M72" s="21"/>
    </row>
    <row r="73" spans="1:13" ht="12.75">
      <c r="A73" s="155">
        <v>926</v>
      </c>
      <c r="B73" s="50"/>
      <c r="C73" s="51" t="s">
        <v>104</v>
      </c>
      <c r="D73" s="52">
        <f>SUM(D74)</f>
        <v>20000</v>
      </c>
      <c r="E73" s="52"/>
      <c r="F73" s="52"/>
      <c r="G73" s="52"/>
      <c r="H73" s="52"/>
      <c r="I73" s="52"/>
      <c r="J73" s="52"/>
      <c r="K73" s="52"/>
      <c r="L73" s="52"/>
      <c r="M73" s="52"/>
    </row>
    <row r="74" spans="1:13" ht="12.75">
      <c r="A74" s="161"/>
      <c r="B74" s="90">
        <v>92695</v>
      </c>
      <c r="C74" s="91" t="s">
        <v>105</v>
      </c>
      <c r="D74" s="73">
        <v>20000</v>
      </c>
      <c r="E74" s="73"/>
      <c r="F74" s="73"/>
      <c r="G74" s="73"/>
      <c r="H74" s="73"/>
      <c r="I74" s="73"/>
      <c r="J74" s="73"/>
      <c r="K74" s="73"/>
      <c r="L74" s="73"/>
      <c r="M74" s="73"/>
    </row>
    <row r="75" spans="1:13" ht="12.75">
      <c r="A75" s="135"/>
      <c r="B75" s="29"/>
      <c r="C75" s="30" t="s">
        <v>106</v>
      </c>
      <c r="D75" s="2">
        <f aca="true" t="shared" si="14" ref="D75:M75">SUM(D73,D70,D62,D51,D49,D42,D37,D35,D31,D24,D20,D18,D16,D13,D10)</f>
        <v>35988770</v>
      </c>
      <c r="E75" s="2">
        <f t="shared" si="14"/>
        <v>10369455</v>
      </c>
      <c r="F75" s="2">
        <f t="shared" si="14"/>
        <v>6000</v>
      </c>
      <c r="G75" s="2">
        <f t="shared" si="14"/>
        <v>19310</v>
      </c>
      <c r="H75" s="2">
        <f t="shared" si="14"/>
        <v>1996812</v>
      </c>
      <c r="I75" s="2">
        <f t="shared" si="14"/>
        <v>16000</v>
      </c>
      <c r="J75" s="2">
        <f t="shared" si="14"/>
        <v>77449</v>
      </c>
      <c r="K75" s="2">
        <f t="shared" si="14"/>
        <v>737350</v>
      </c>
      <c r="L75" s="2">
        <f t="shared" si="14"/>
        <v>23372530</v>
      </c>
      <c r="M75" s="2">
        <f t="shared" si="14"/>
        <v>1533739</v>
      </c>
    </row>
    <row r="81" spans="3:4" ht="12.75" hidden="1" outlineLevel="1">
      <c r="C81" s="43" t="s">
        <v>107</v>
      </c>
      <c r="D81" s="44">
        <f>SUM(D75:D80)</f>
        <v>35988770</v>
      </c>
    </row>
    <row r="82" spans="3:4" ht="12.75" hidden="1" outlineLevel="1">
      <c r="C82" s="10" t="s">
        <v>108</v>
      </c>
      <c r="D82" s="3">
        <v>35370939</v>
      </c>
    </row>
    <row r="83" spans="3:4" ht="12.75" hidden="1" outlineLevel="1">
      <c r="C83" s="10" t="s">
        <v>153</v>
      </c>
      <c r="D83" s="3">
        <f>D82-D81</f>
        <v>-617831</v>
      </c>
    </row>
    <row r="84" ht="12.75" collapsed="1"/>
  </sheetData>
  <mergeCells count="6">
    <mergeCell ref="E8:J8"/>
    <mergeCell ref="K8:M8"/>
    <mergeCell ref="J1:L1"/>
    <mergeCell ref="J2:L2"/>
    <mergeCell ref="J3:L3"/>
    <mergeCell ref="D5:J5"/>
  </mergeCells>
  <printOptions/>
  <pageMargins left="0.5905511811023623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A10" sqref="A10"/>
    </sheetView>
  </sheetViews>
  <sheetFormatPr defaultColWidth="9.00390625" defaultRowHeight="12.75" outlineLevelRow="1" outlineLevelCol="1"/>
  <cols>
    <col min="1" max="1" width="4.25390625" style="109" customWidth="1"/>
    <col min="2" max="2" width="7.375" style="110" customWidth="1"/>
    <col min="3" max="3" width="24.75390625" style="123" customWidth="1"/>
    <col min="4" max="4" width="10.00390625" style="45" customWidth="1"/>
    <col min="5" max="5" width="7.875" style="45" customWidth="1"/>
    <col min="6" max="6" width="10.00390625" style="3" customWidth="1"/>
    <col min="7" max="9" width="10.00390625" style="3" hidden="1" customWidth="1" outlineLevel="1"/>
    <col min="10" max="10" width="8.375" style="3" hidden="1" customWidth="1" outlineLevel="1"/>
    <col min="11" max="11" width="7.625" style="3" hidden="1" customWidth="1" outlineLevel="1"/>
    <col min="12" max="12" width="7.75390625" style="3" hidden="1" customWidth="1" outlineLevel="1"/>
    <col min="13" max="13" width="10.625" style="3" hidden="1" customWidth="1" outlineLevel="1"/>
    <col min="14" max="14" width="9.75390625" style="3" hidden="1" customWidth="1" outlineLevel="1"/>
    <col min="15" max="15" width="9.125" style="0" customWidth="1" collapsed="1"/>
  </cols>
  <sheetData>
    <row r="1" spans="11:13" ht="12.75" hidden="1" outlineLevel="1">
      <c r="K1" s="242" t="s">
        <v>77</v>
      </c>
      <c r="L1" s="242"/>
      <c r="M1" s="242"/>
    </row>
    <row r="2" spans="11:13" ht="12.75" hidden="1" outlineLevel="1">
      <c r="K2" s="242" t="s">
        <v>3</v>
      </c>
      <c r="L2" s="242"/>
      <c r="M2" s="242"/>
    </row>
    <row r="3" spans="11:13" ht="12.75" hidden="1" outlineLevel="1">
      <c r="K3" s="242" t="s">
        <v>78</v>
      </c>
      <c r="L3" s="242"/>
      <c r="M3" s="242"/>
    </row>
    <row r="4" ht="12.75" hidden="1" outlineLevel="1"/>
    <row r="5" spans="1:12" ht="15.75" hidden="1" outlineLevel="1">
      <c r="A5" s="111"/>
      <c r="B5" s="111"/>
      <c r="C5" s="128" t="s">
        <v>79</v>
      </c>
      <c r="D5" s="46"/>
      <c r="E5" s="46"/>
      <c r="F5" s="134" t="s">
        <v>80</v>
      </c>
      <c r="G5" s="134"/>
      <c r="H5" s="134"/>
      <c r="I5" s="134"/>
      <c r="J5" s="134"/>
      <c r="K5" s="134"/>
      <c r="L5" s="35"/>
    </row>
    <row r="6" ht="12.75" hidden="1" outlineLevel="1"/>
    <row r="7" spans="1:8" ht="12.75" collapsed="1">
      <c r="A7" s="112"/>
      <c r="B7" s="112"/>
      <c r="C7" s="247" t="s">
        <v>157</v>
      </c>
      <c r="D7" s="247"/>
      <c r="E7" s="247"/>
      <c r="F7" s="37"/>
      <c r="G7" s="37"/>
      <c r="H7" s="37"/>
    </row>
    <row r="8" spans="7:14" ht="12.75">
      <c r="G8" s="243" t="s">
        <v>81</v>
      </c>
      <c r="H8" s="244"/>
      <c r="I8" s="244"/>
      <c r="J8" s="244"/>
      <c r="K8" s="245"/>
      <c r="L8" s="243" t="s">
        <v>81</v>
      </c>
      <c r="M8" s="244"/>
      <c r="N8" s="245"/>
    </row>
    <row r="9" spans="1:14" s="4" customFormat="1" ht="107.25">
      <c r="A9" s="106" t="s">
        <v>82</v>
      </c>
      <c r="B9" s="107" t="s">
        <v>6</v>
      </c>
      <c r="C9" s="107" t="s">
        <v>0</v>
      </c>
      <c r="D9" s="108" t="s">
        <v>154</v>
      </c>
      <c r="E9" s="108" t="s">
        <v>155</v>
      </c>
      <c r="F9" s="108" t="s">
        <v>156</v>
      </c>
      <c r="G9" s="162" t="s">
        <v>122</v>
      </c>
      <c r="H9" s="162" t="s">
        <v>123</v>
      </c>
      <c r="I9" s="162" t="s">
        <v>124</v>
      </c>
      <c r="J9" s="108" t="s">
        <v>84</v>
      </c>
      <c r="K9" s="108" t="s">
        <v>85</v>
      </c>
      <c r="L9" s="108" t="s">
        <v>125</v>
      </c>
      <c r="M9" s="108" t="s">
        <v>114</v>
      </c>
      <c r="N9" s="108" t="s">
        <v>87</v>
      </c>
    </row>
    <row r="10" spans="1:14" ht="12.75">
      <c r="A10" s="113" t="s">
        <v>9</v>
      </c>
      <c r="B10" s="114"/>
      <c r="C10" s="105" t="s">
        <v>10</v>
      </c>
      <c r="D10" s="15">
        <f>SUM(D11:D13)</f>
        <v>375200</v>
      </c>
      <c r="E10" s="129">
        <f>F10/D10*100</f>
        <v>111.67377398720681</v>
      </c>
      <c r="F10" s="15">
        <f aca="true" t="shared" si="0" ref="F10:N10">SUM(F11:F13)</f>
        <v>419000</v>
      </c>
      <c r="G10" s="15">
        <f t="shared" si="0"/>
        <v>419000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250920</v>
      </c>
      <c r="N10" s="15">
        <f t="shared" si="0"/>
        <v>6000</v>
      </c>
    </row>
    <row r="11" spans="1:14" ht="36">
      <c r="A11" s="115"/>
      <c r="B11" s="116" t="s">
        <v>11</v>
      </c>
      <c r="C11" s="124" t="s">
        <v>12</v>
      </c>
      <c r="D11" s="47">
        <v>83800</v>
      </c>
      <c r="E11" s="130">
        <f aca="true" t="shared" si="1" ref="E11:E81">F11/D11*100</f>
        <v>118.13842482100239</v>
      </c>
      <c r="F11" s="24">
        <v>99000</v>
      </c>
      <c r="G11" s="20">
        <v>99000</v>
      </c>
      <c r="H11" s="20"/>
      <c r="I11" s="20"/>
      <c r="J11" s="20"/>
      <c r="K11" s="20"/>
      <c r="L11" s="20"/>
      <c r="M11" s="20"/>
      <c r="N11" s="20"/>
    </row>
    <row r="12" spans="1:14" ht="12.75">
      <c r="A12" s="115"/>
      <c r="B12" s="116" t="s">
        <v>13</v>
      </c>
      <c r="C12" s="124" t="s">
        <v>14</v>
      </c>
      <c r="D12" s="47">
        <v>291000</v>
      </c>
      <c r="E12" s="130">
        <f t="shared" si="1"/>
        <v>109.96563573883162</v>
      </c>
      <c r="F12" s="24">
        <v>320000</v>
      </c>
      <c r="G12" s="20">
        <v>320000</v>
      </c>
      <c r="H12" s="20"/>
      <c r="I12" s="20"/>
      <c r="J12" s="20"/>
      <c r="K12" s="20"/>
      <c r="L12" s="20"/>
      <c r="M12" s="20">
        <v>250920</v>
      </c>
      <c r="N12" s="20">
        <v>6000</v>
      </c>
    </row>
    <row r="13" spans="1:14" ht="84">
      <c r="A13" s="115"/>
      <c r="B13" s="116" t="s">
        <v>143</v>
      </c>
      <c r="C13" s="124" t="s">
        <v>158</v>
      </c>
      <c r="D13" s="47">
        <v>400</v>
      </c>
      <c r="E13" s="130">
        <f t="shared" si="1"/>
        <v>0</v>
      </c>
      <c r="F13" s="24">
        <v>0</v>
      </c>
      <c r="G13" s="20">
        <v>0</v>
      </c>
      <c r="H13" s="20"/>
      <c r="I13" s="20"/>
      <c r="J13" s="20"/>
      <c r="K13" s="20"/>
      <c r="L13" s="20"/>
      <c r="M13" s="20"/>
      <c r="N13" s="20"/>
    </row>
    <row r="14" spans="1:14" ht="12.75">
      <c r="A14" s="117" t="s">
        <v>15</v>
      </c>
      <c r="B14" s="118"/>
      <c r="C14" s="125" t="s">
        <v>16</v>
      </c>
      <c r="D14" s="22">
        <f aca="true" t="shared" si="2" ref="D14:N14">SUM(D15:D16)</f>
        <v>25800</v>
      </c>
      <c r="E14" s="131">
        <f t="shared" si="1"/>
        <v>111.24031007751938</v>
      </c>
      <c r="F14" s="22">
        <f t="shared" si="2"/>
        <v>28700</v>
      </c>
      <c r="G14" s="22">
        <f t="shared" si="2"/>
        <v>5000</v>
      </c>
      <c r="H14" s="22">
        <f t="shared" si="2"/>
        <v>0</v>
      </c>
      <c r="I14" s="22">
        <f t="shared" si="2"/>
        <v>23700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</row>
    <row r="15" spans="1:14" ht="12.75">
      <c r="A15" s="115"/>
      <c r="B15" s="116" t="s">
        <v>17</v>
      </c>
      <c r="C15" s="124" t="s">
        <v>18</v>
      </c>
      <c r="D15" s="47">
        <v>5000</v>
      </c>
      <c r="E15" s="130">
        <f t="shared" si="1"/>
        <v>100</v>
      </c>
      <c r="F15" s="24">
        <v>5000</v>
      </c>
      <c r="G15" s="20">
        <v>5000</v>
      </c>
      <c r="H15" s="20"/>
      <c r="I15" s="20"/>
      <c r="J15" s="20"/>
      <c r="K15" s="20"/>
      <c r="L15" s="20"/>
      <c r="M15" s="20"/>
      <c r="N15" s="20"/>
    </row>
    <row r="16" spans="1:14" ht="24">
      <c r="A16" s="115"/>
      <c r="B16" s="116" t="s">
        <v>19</v>
      </c>
      <c r="C16" s="124" t="s">
        <v>20</v>
      </c>
      <c r="D16" s="47">
        <v>20800</v>
      </c>
      <c r="E16" s="130">
        <f t="shared" si="1"/>
        <v>113.9423076923077</v>
      </c>
      <c r="F16" s="24">
        <v>23700</v>
      </c>
      <c r="G16" s="20"/>
      <c r="H16" s="20"/>
      <c r="I16" s="20">
        <v>23700</v>
      </c>
      <c r="J16" s="20"/>
      <c r="K16" s="20"/>
      <c r="L16" s="20"/>
      <c r="M16" s="20"/>
      <c r="N16" s="20"/>
    </row>
    <row r="17" spans="1:14" s="1" customFormat="1" ht="12.75">
      <c r="A17" s="179">
        <v>150</v>
      </c>
      <c r="B17" s="180"/>
      <c r="C17" s="181" t="s">
        <v>146</v>
      </c>
      <c r="D17" s="182">
        <f>D18</f>
        <v>40000</v>
      </c>
      <c r="E17" s="173">
        <f t="shared" si="1"/>
        <v>0</v>
      </c>
      <c r="F17" s="182">
        <f aca="true" t="shared" si="3" ref="F17:N17">F18</f>
        <v>0</v>
      </c>
      <c r="G17" s="182">
        <f t="shared" si="3"/>
        <v>0</v>
      </c>
      <c r="H17" s="182">
        <f t="shared" si="3"/>
        <v>0</v>
      </c>
      <c r="I17" s="182">
        <f t="shared" si="3"/>
        <v>0</v>
      </c>
      <c r="J17" s="182">
        <f t="shared" si="3"/>
        <v>0</v>
      </c>
      <c r="K17" s="182">
        <f t="shared" si="3"/>
        <v>0</v>
      </c>
      <c r="L17" s="182">
        <f t="shared" si="3"/>
        <v>0</v>
      </c>
      <c r="M17" s="182">
        <f t="shared" si="3"/>
        <v>0</v>
      </c>
      <c r="N17" s="182">
        <f t="shared" si="3"/>
        <v>0</v>
      </c>
    </row>
    <row r="18" spans="1:14" ht="12.75">
      <c r="A18" s="115"/>
      <c r="B18" s="116">
        <v>15011</v>
      </c>
      <c r="C18" s="124" t="s">
        <v>147</v>
      </c>
      <c r="D18" s="47">
        <v>40000</v>
      </c>
      <c r="E18" s="130">
        <f t="shared" si="1"/>
        <v>0</v>
      </c>
      <c r="F18" s="24">
        <v>0</v>
      </c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119">
        <v>600</v>
      </c>
      <c r="B19" s="118"/>
      <c r="C19" s="125" t="s">
        <v>21</v>
      </c>
      <c r="D19" s="22">
        <f aca="true" t="shared" si="4" ref="D19:N19">SUM(D20)</f>
        <v>2381117</v>
      </c>
      <c r="E19" s="131">
        <f t="shared" si="1"/>
        <v>145.19786301975083</v>
      </c>
      <c r="F19" s="22">
        <f t="shared" si="4"/>
        <v>3457331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962500</v>
      </c>
      <c r="N19" s="22">
        <f t="shared" si="4"/>
        <v>1512439</v>
      </c>
    </row>
    <row r="20" spans="1:14" ht="12.75">
      <c r="A20" s="115"/>
      <c r="B20" s="120">
        <v>60014</v>
      </c>
      <c r="C20" s="124" t="s">
        <v>22</v>
      </c>
      <c r="D20" s="47">
        <v>2381117</v>
      </c>
      <c r="E20" s="130">
        <f t="shared" si="1"/>
        <v>145.19786301975083</v>
      </c>
      <c r="F20" s="42">
        <v>3457331</v>
      </c>
      <c r="G20" s="20"/>
      <c r="H20" s="20"/>
      <c r="I20" s="20"/>
      <c r="J20" s="20"/>
      <c r="K20" s="20"/>
      <c r="L20" s="20"/>
      <c r="M20" s="20">
        <v>962500</v>
      </c>
      <c r="N20" s="20">
        <v>1512439</v>
      </c>
    </row>
    <row r="21" spans="1:14" ht="12.75">
      <c r="A21" s="119">
        <v>700</v>
      </c>
      <c r="B21" s="118"/>
      <c r="C21" s="125" t="s">
        <v>25</v>
      </c>
      <c r="D21" s="22">
        <f aca="true" t="shared" si="5" ref="D21:N21">SUM(D22)</f>
        <v>3800</v>
      </c>
      <c r="E21" s="131">
        <f t="shared" si="1"/>
        <v>131.57894736842107</v>
      </c>
      <c r="F21" s="22">
        <f t="shared" si="5"/>
        <v>5000</v>
      </c>
      <c r="G21" s="22">
        <f t="shared" si="5"/>
        <v>5000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  <c r="L21" s="22">
        <f t="shared" si="5"/>
        <v>0</v>
      </c>
      <c r="M21" s="22">
        <f t="shared" si="5"/>
        <v>0</v>
      </c>
      <c r="N21" s="22">
        <f t="shared" si="5"/>
        <v>0</v>
      </c>
    </row>
    <row r="22" spans="1:14" ht="24">
      <c r="A22" s="115"/>
      <c r="B22" s="120">
        <v>70005</v>
      </c>
      <c r="C22" s="124" t="s">
        <v>26</v>
      </c>
      <c r="D22" s="47">
        <v>3800</v>
      </c>
      <c r="E22" s="130">
        <f t="shared" si="1"/>
        <v>131.57894736842107</v>
      </c>
      <c r="F22" s="24">
        <v>5000</v>
      </c>
      <c r="G22" s="20">
        <v>5000</v>
      </c>
      <c r="H22" s="20"/>
      <c r="I22" s="20"/>
      <c r="J22" s="20"/>
      <c r="K22" s="20"/>
      <c r="L22" s="20"/>
      <c r="M22" s="20"/>
      <c r="N22" s="20"/>
    </row>
    <row r="23" spans="1:14" ht="12.75">
      <c r="A23" s="119">
        <v>710</v>
      </c>
      <c r="B23" s="118"/>
      <c r="C23" s="125" t="s">
        <v>27</v>
      </c>
      <c r="D23" s="22">
        <f aca="true" t="shared" si="6" ref="D23:N23">SUM(D24:D26)</f>
        <v>193500</v>
      </c>
      <c r="E23" s="131">
        <f t="shared" si="1"/>
        <v>109.7157622739018</v>
      </c>
      <c r="F23" s="22">
        <f t="shared" si="6"/>
        <v>212300</v>
      </c>
      <c r="G23" s="22">
        <f t="shared" si="6"/>
        <v>203300</v>
      </c>
      <c r="H23" s="22">
        <f t="shared" si="6"/>
        <v>0</v>
      </c>
      <c r="I23" s="22">
        <f t="shared" si="6"/>
        <v>0</v>
      </c>
      <c r="J23" s="22">
        <f t="shared" si="6"/>
        <v>0</v>
      </c>
      <c r="K23" s="22">
        <f t="shared" si="6"/>
        <v>0</v>
      </c>
      <c r="L23" s="22">
        <f t="shared" si="6"/>
        <v>0</v>
      </c>
      <c r="M23" s="22">
        <f t="shared" si="6"/>
        <v>84712</v>
      </c>
      <c r="N23" s="22">
        <f t="shared" si="6"/>
        <v>0</v>
      </c>
    </row>
    <row r="24" spans="1:14" ht="36">
      <c r="A24" s="115"/>
      <c r="B24" s="120">
        <v>71013</v>
      </c>
      <c r="C24" s="124" t="s">
        <v>28</v>
      </c>
      <c r="D24" s="47">
        <v>102500</v>
      </c>
      <c r="E24" s="130">
        <f t="shared" si="1"/>
        <v>112.48780487804879</v>
      </c>
      <c r="F24" s="24">
        <v>115300</v>
      </c>
      <c r="G24" s="20">
        <v>115300</v>
      </c>
      <c r="H24" s="20"/>
      <c r="I24" s="20"/>
      <c r="J24" s="20"/>
      <c r="K24" s="20"/>
      <c r="L24" s="20"/>
      <c r="M24" s="20"/>
      <c r="N24" s="20"/>
    </row>
    <row r="25" spans="1:14" ht="24">
      <c r="A25" s="115"/>
      <c r="B25" s="120">
        <v>71014</v>
      </c>
      <c r="C25" s="124" t="s">
        <v>29</v>
      </c>
      <c r="D25" s="47">
        <v>12000</v>
      </c>
      <c r="E25" s="130">
        <f t="shared" si="1"/>
        <v>58.333333333333336</v>
      </c>
      <c r="F25" s="42">
        <v>7000</v>
      </c>
      <c r="G25" s="20">
        <v>2000</v>
      </c>
      <c r="H25" s="20"/>
      <c r="I25" s="20"/>
      <c r="J25" s="20"/>
      <c r="K25" s="20"/>
      <c r="L25" s="20"/>
      <c r="M25" s="20"/>
      <c r="N25" s="20"/>
    </row>
    <row r="26" spans="1:14" ht="12.75">
      <c r="A26" s="115"/>
      <c r="B26" s="120">
        <v>71015</v>
      </c>
      <c r="C26" s="124" t="s">
        <v>30</v>
      </c>
      <c r="D26" s="47">
        <v>79000</v>
      </c>
      <c r="E26" s="130">
        <f>F26/D26*100</f>
        <v>113.9240506329114</v>
      </c>
      <c r="F26" s="24">
        <v>90000</v>
      </c>
      <c r="G26" s="20">
        <v>86000</v>
      </c>
      <c r="H26" s="20"/>
      <c r="I26" s="20"/>
      <c r="J26" s="20"/>
      <c r="K26" s="20"/>
      <c r="L26" s="20"/>
      <c r="M26" s="20">
        <v>84712</v>
      </c>
      <c r="N26" s="20"/>
    </row>
    <row r="27" spans="1:14" ht="12.75">
      <c r="A27" s="119">
        <v>750</v>
      </c>
      <c r="B27" s="118"/>
      <c r="C27" s="125" t="s">
        <v>31</v>
      </c>
      <c r="D27" s="22">
        <f>SUM(D28:D33)</f>
        <v>3587690</v>
      </c>
      <c r="E27" s="131">
        <f t="shared" si="1"/>
        <v>112.14095978192096</v>
      </c>
      <c r="F27" s="22">
        <f aca="true" t="shared" si="7" ref="F27:N27">SUM(F28:F33)</f>
        <v>4023270</v>
      </c>
      <c r="G27" s="22">
        <f t="shared" si="7"/>
        <v>168300</v>
      </c>
      <c r="H27" s="22">
        <f t="shared" si="7"/>
        <v>19310</v>
      </c>
      <c r="I27" s="22">
        <f t="shared" si="7"/>
        <v>0</v>
      </c>
      <c r="J27" s="22">
        <f t="shared" si="7"/>
        <v>0</v>
      </c>
      <c r="K27" s="22">
        <f t="shared" si="7"/>
        <v>0</v>
      </c>
      <c r="L27" s="22">
        <f t="shared" si="7"/>
        <v>0</v>
      </c>
      <c r="M27" s="22">
        <f t="shared" si="7"/>
        <v>2325174</v>
      </c>
      <c r="N27" s="22">
        <f t="shared" si="7"/>
        <v>15300</v>
      </c>
    </row>
    <row r="28" spans="1:14" ht="12.75">
      <c r="A28" s="115"/>
      <c r="B28" s="120">
        <v>75011</v>
      </c>
      <c r="C28" s="124" t="s">
        <v>32</v>
      </c>
      <c r="D28" s="47">
        <v>150690</v>
      </c>
      <c r="E28" s="130">
        <f t="shared" si="1"/>
        <v>103.92859512907293</v>
      </c>
      <c r="F28" s="20">
        <v>156610</v>
      </c>
      <c r="G28" s="20">
        <v>145300</v>
      </c>
      <c r="H28" s="20"/>
      <c r="I28" s="20"/>
      <c r="J28" s="20"/>
      <c r="K28" s="20"/>
      <c r="L28" s="20"/>
      <c r="M28" s="177">
        <v>145300</v>
      </c>
      <c r="N28" s="20"/>
    </row>
    <row r="29" spans="1:14" ht="12.75">
      <c r="A29" s="115"/>
      <c r="B29" s="120"/>
      <c r="C29" s="124"/>
      <c r="D29" s="47"/>
      <c r="E29" s="130"/>
      <c r="F29" s="20"/>
      <c r="G29" s="20"/>
      <c r="H29" s="20">
        <v>11310</v>
      </c>
      <c r="I29" s="20"/>
      <c r="J29" s="20"/>
      <c r="K29" s="20"/>
      <c r="L29" s="20"/>
      <c r="M29" s="177">
        <v>11310</v>
      </c>
      <c r="N29" s="20"/>
    </row>
    <row r="30" spans="1:14" ht="12.75">
      <c r="A30" s="115"/>
      <c r="B30" s="120">
        <v>75019</v>
      </c>
      <c r="C30" s="124" t="s">
        <v>88</v>
      </c>
      <c r="D30" s="47">
        <v>365000</v>
      </c>
      <c r="E30" s="130">
        <f t="shared" si="1"/>
        <v>69.96109589041096</v>
      </c>
      <c r="F30" s="20">
        <v>255358</v>
      </c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115"/>
      <c r="B31" s="120">
        <v>75020</v>
      </c>
      <c r="C31" s="124" t="s">
        <v>34</v>
      </c>
      <c r="D31" s="47">
        <v>3043000</v>
      </c>
      <c r="E31" s="130">
        <f t="shared" si="1"/>
        <v>116.99973710154453</v>
      </c>
      <c r="F31" s="23">
        <f>3561202-900</f>
        <v>3560302</v>
      </c>
      <c r="G31" s="20"/>
      <c r="H31" s="20"/>
      <c r="I31" s="20"/>
      <c r="J31" s="20"/>
      <c r="K31" s="20"/>
      <c r="L31" s="20"/>
      <c r="M31" s="20">
        <v>2168564</v>
      </c>
      <c r="N31" s="20">
        <v>15300</v>
      </c>
    </row>
    <row r="32" spans="1:14" ht="12.75">
      <c r="A32" s="115"/>
      <c r="B32" s="120">
        <v>75045</v>
      </c>
      <c r="C32" s="124" t="s">
        <v>43</v>
      </c>
      <c r="D32" s="47">
        <v>29000</v>
      </c>
      <c r="E32" s="130">
        <f t="shared" si="1"/>
        <v>106.89655172413792</v>
      </c>
      <c r="F32" s="20">
        <v>31000</v>
      </c>
      <c r="G32" s="20">
        <v>23000</v>
      </c>
      <c r="H32" s="20">
        <v>8000</v>
      </c>
      <c r="I32" s="20"/>
      <c r="J32" s="20"/>
      <c r="K32" s="20"/>
      <c r="L32" s="20"/>
      <c r="M32" s="177"/>
      <c r="N32" s="20"/>
    </row>
    <row r="33" spans="1:14" ht="12.75">
      <c r="A33" s="115"/>
      <c r="B33" s="120">
        <v>75095</v>
      </c>
      <c r="C33" s="124" t="s">
        <v>105</v>
      </c>
      <c r="D33" s="47">
        <v>0</v>
      </c>
      <c r="E33" s="137" t="e">
        <f t="shared" si="1"/>
        <v>#DIV/0!</v>
      </c>
      <c r="F33" s="20">
        <v>20000</v>
      </c>
      <c r="G33" s="20"/>
      <c r="H33" s="20"/>
      <c r="I33" s="20"/>
      <c r="J33" s="20"/>
      <c r="K33" s="20"/>
      <c r="L33" s="20"/>
      <c r="M33" s="177"/>
      <c r="N33" s="20"/>
    </row>
    <row r="34" spans="1:14" s="1" customFormat="1" ht="48">
      <c r="A34" s="179">
        <v>751</v>
      </c>
      <c r="B34" s="174"/>
      <c r="C34" s="181" t="s">
        <v>148</v>
      </c>
      <c r="D34" s="182">
        <f>D35</f>
        <v>22230</v>
      </c>
      <c r="E34" s="175">
        <f t="shared" si="1"/>
        <v>0</v>
      </c>
      <c r="F34" s="182">
        <f aca="true" t="shared" si="8" ref="F34:N34">F35</f>
        <v>0</v>
      </c>
      <c r="G34" s="182">
        <f t="shared" si="8"/>
        <v>0</v>
      </c>
      <c r="H34" s="182">
        <f t="shared" si="8"/>
        <v>0</v>
      </c>
      <c r="I34" s="182">
        <f t="shared" si="8"/>
        <v>0</v>
      </c>
      <c r="J34" s="182">
        <f t="shared" si="8"/>
        <v>0</v>
      </c>
      <c r="K34" s="182">
        <f t="shared" si="8"/>
        <v>0</v>
      </c>
      <c r="L34" s="182">
        <f t="shared" si="8"/>
        <v>0</v>
      </c>
      <c r="M34" s="182">
        <f t="shared" si="8"/>
        <v>0</v>
      </c>
      <c r="N34" s="182">
        <f t="shared" si="8"/>
        <v>0</v>
      </c>
    </row>
    <row r="35" spans="1:14" ht="60">
      <c r="A35" s="115"/>
      <c r="B35" s="120">
        <v>75109</v>
      </c>
      <c r="C35" s="124" t="s">
        <v>159</v>
      </c>
      <c r="D35" s="47">
        <v>22230</v>
      </c>
      <c r="E35" s="130">
        <f t="shared" si="1"/>
        <v>0</v>
      </c>
      <c r="F35" s="20">
        <v>0</v>
      </c>
      <c r="G35" s="20">
        <v>0</v>
      </c>
      <c r="H35" s="20"/>
      <c r="I35" s="20"/>
      <c r="J35" s="20"/>
      <c r="K35" s="20"/>
      <c r="L35" s="20"/>
      <c r="M35" s="20"/>
      <c r="N35" s="20"/>
    </row>
    <row r="36" spans="1:14" ht="24">
      <c r="A36" s="119">
        <v>754</v>
      </c>
      <c r="B36" s="118"/>
      <c r="C36" s="125" t="s">
        <v>44</v>
      </c>
      <c r="D36" s="22">
        <f>SUM(D37:D39)</f>
        <v>7090547</v>
      </c>
      <c r="E36" s="131">
        <f t="shared" si="1"/>
        <v>109.77714413288567</v>
      </c>
      <c r="F36" s="22">
        <f aca="true" t="shared" si="9" ref="F36:M36">SUM(F37:F39)</f>
        <v>7783800</v>
      </c>
      <c r="G36" s="22">
        <f t="shared" si="9"/>
        <v>7782000</v>
      </c>
      <c r="H36" s="22">
        <f t="shared" si="9"/>
        <v>0</v>
      </c>
      <c r="I36" s="22">
        <f t="shared" si="9"/>
        <v>0</v>
      </c>
      <c r="J36" s="22">
        <f t="shared" si="9"/>
        <v>0</v>
      </c>
      <c r="K36" s="22">
        <f t="shared" si="9"/>
        <v>0</v>
      </c>
      <c r="L36" s="22">
        <f t="shared" si="9"/>
        <v>0</v>
      </c>
      <c r="M36" s="22">
        <f t="shared" si="9"/>
        <v>6007852</v>
      </c>
      <c r="N36" s="22">
        <f>SUM(N37:N38)</f>
        <v>0</v>
      </c>
    </row>
    <row r="37" spans="1:14" ht="12.75">
      <c r="A37" s="115"/>
      <c r="B37" s="120">
        <v>75405</v>
      </c>
      <c r="C37" s="124" t="s">
        <v>45</v>
      </c>
      <c r="D37" s="47">
        <v>5497147</v>
      </c>
      <c r="E37" s="130">
        <f t="shared" si="1"/>
        <v>111.60880362122387</v>
      </c>
      <c r="F37" s="20">
        <v>6135300</v>
      </c>
      <c r="G37" s="20">
        <v>6135000</v>
      </c>
      <c r="H37" s="20"/>
      <c r="I37" s="20"/>
      <c r="J37" s="20"/>
      <c r="K37" s="20"/>
      <c r="L37" s="20"/>
      <c r="M37" s="23">
        <v>4678000</v>
      </c>
      <c r="N37" s="20"/>
    </row>
    <row r="38" spans="1:14" ht="24">
      <c r="A38" s="115"/>
      <c r="B38" s="120">
        <v>75411</v>
      </c>
      <c r="C38" s="124" t="s">
        <v>46</v>
      </c>
      <c r="D38" s="47">
        <v>1592500</v>
      </c>
      <c r="E38" s="130">
        <f t="shared" si="1"/>
        <v>103.45996860282574</v>
      </c>
      <c r="F38" s="20">
        <v>1647600</v>
      </c>
      <c r="G38" s="20">
        <v>1647000</v>
      </c>
      <c r="H38" s="20"/>
      <c r="I38" s="20"/>
      <c r="J38" s="20"/>
      <c r="K38" s="20"/>
      <c r="L38" s="20"/>
      <c r="M38" s="20">
        <v>1329852</v>
      </c>
      <c r="N38" s="20"/>
    </row>
    <row r="39" spans="1:14" ht="12.75">
      <c r="A39" s="115"/>
      <c r="B39" s="120">
        <v>75495</v>
      </c>
      <c r="C39" s="124" t="s">
        <v>105</v>
      </c>
      <c r="D39" s="47">
        <v>900</v>
      </c>
      <c r="E39" s="130">
        <f t="shared" si="1"/>
        <v>100</v>
      </c>
      <c r="F39" s="20">
        <v>900</v>
      </c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119">
        <v>757</v>
      </c>
      <c r="B40" s="118"/>
      <c r="C40" s="125" t="s">
        <v>89</v>
      </c>
      <c r="D40" s="22">
        <f aca="true" t="shared" si="10" ref="D40:N40">SUM(D41)</f>
        <v>779712</v>
      </c>
      <c r="E40" s="131">
        <f t="shared" si="1"/>
        <v>58.75336021505376</v>
      </c>
      <c r="F40" s="22">
        <f t="shared" si="10"/>
        <v>458107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2">
        <f t="shared" si="10"/>
        <v>0</v>
      </c>
      <c r="K40" s="22">
        <f t="shared" si="10"/>
        <v>0</v>
      </c>
      <c r="L40" s="22">
        <f t="shared" si="10"/>
        <v>0</v>
      </c>
      <c r="M40" s="22">
        <f t="shared" si="10"/>
        <v>0</v>
      </c>
      <c r="N40" s="22">
        <f t="shared" si="10"/>
        <v>0</v>
      </c>
    </row>
    <row r="41" spans="1:14" ht="48">
      <c r="A41" s="115"/>
      <c r="B41" s="120">
        <v>75702</v>
      </c>
      <c r="C41" s="124" t="s">
        <v>90</v>
      </c>
      <c r="D41" s="47">
        <v>779712</v>
      </c>
      <c r="E41" s="130">
        <f t="shared" si="1"/>
        <v>58.75336021505376</v>
      </c>
      <c r="F41" s="20">
        <v>458107</v>
      </c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119">
        <v>758</v>
      </c>
      <c r="B42" s="118"/>
      <c r="C42" s="125" t="s">
        <v>50</v>
      </c>
      <c r="D42" s="22">
        <f aca="true" t="shared" si="11" ref="D42:N42">SUM(D43)</f>
        <v>254872</v>
      </c>
      <c r="E42" s="131">
        <f t="shared" si="1"/>
        <v>36.66507109451019</v>
      </c>
      <c r="F42" s="22">
        <f t="shared" si="11"/>
        <v>93449</v>
      </c>
      <c r="G42" s="22">
        <f t="shared" si="11"/>
        <v>0</v>
      </c>
      <c r="H42" s="22">
        <f t="shared" si="11"/>
        <v>0</v>
      </c>
      <c r="I42" s="22">
        <f t="shared" si="11"/>
        <v>0</v>
      </c>
      <c r="J42" s="22">
        <f t="shared" si="11"/>
        <v>16000</v>
      </c>
      <c r="K42" s="22">
        <f t="shared" si="11"/>
        <v>77449</v>
      </c>
      <c r="L42" s="22">
        <f t="shared" si="11"/>
        <v>0</v>
      </c>
      <c r="M42" s="22">
        <f t="shared" si="11"/>
        <v>0</v>
      </c>
      <c r="N42" s="22">
        <f t="shared" si="11"/>
        <v>0</v>
      </c>
    </row>
    <row r="43" spans="1:14" ht="12.75">
      <c r="A43" s="115"/>
      <c r="B43" s="120">
        <v>75818</v>
      </c>
      <c r="C43" s="124" t="s">
        <v>91</v>
      </c>
      <c r="D43" s="20">
        <f>SUM(D45:D46)</f>
        <v>254872</v>
      </c>
      <c r="E43" s="60">
        <f t="shared" si="1"/>
        <v>36.66507109451019</v>
      </c>
      <c r="F43" s="20">
        <f>SUM(F45:F46)</f>
        <v>93449</v>
      </c>
      <c r="G43" s="20"/>
      <c r="H43" s="20"/>
      <c r="I43" s="20">
        <f>SUM(I45:I46)</f>
        <v>0</v>
      </c>
      <c r="J43" s="20">
        <f>SUM(J45:J46)</f>
        <v>16000</v>
      </c>
      <c r="K43" s="20">
        <f>SUM(K45:K46)</f>
        <v>77449</v>
      </c>
      <c r="L43" s="20"/>
      <c r="M43" s="20"/>
      <c r="N43" s="20"/>
    </row>
    <row r="44" spans="1:14" ht="12.75">
      <c r="A44" s="115"/>
      <c r="B44" s="120"/>
      <c r="C44" s="124" t="s">
        <v>81</v>
      </c>
      <c r="D44" s="47"/>
      <c r="E44" s="13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115"/>
      <c r="B45" s="120"/>
      <c r="C45" s="124" t="s">
        <v>84</v>
      </c>
      <c r="D45" s="47">
        <v>44220</v>
      </c>
      <c r="E45" s="130">
        <f t="shared" si="1"/>
        <v>36.18272274988693</v>
      </c>
      <c r="F45" s="20">
        <v>16000</v>
      </c>
      <c r="G45" s="20"/>
      <c r="H45" s="20"/>
      <c r="I45" s="20"/>
      <c r="J45" s="20">
        <v>16000</v>
      </c>
      <c r="K45" s="20"/>
      <c r="L45" s="20"/>
      <c r="M45" s="20"/>
      <c r="N45" s="20"/>
    </row>
    <row r="46" spans="1:14" ht="12.75">
      <c r="A46" s="115"/>
      <c r="B46" s="120"/>
      <c r="C46" s="124" t="s">
        <v>92</v>
      </c>
      <c r="D46" s="47">
        <v>210652</v>
      </c>
      <c r="E46" s="130">
        <f t="shared" si="1"/>
        <v>36.76632550367431</v>
      </c>
      <c r="F46" s="20">
        <v>77449</v>
      </c>
      <c r="G46" s="20"/>
      <c r="H46" s="20"/>
      <c r="I46" s="20"/>
      <c r="J46" s="20"/>
      <c r="K46" s="20">
        <v>77449</v>
      </c>
      <c r="L46" s="20"/>
      <c r="M46" s="20"/>
      <c r="N46" s="20"/>
    </row>
    <row r="47" spans="1:14" ht="12.75">
      <c r="A47" s="119">
        <v>801</v>
      </c>
      <c r="B47" s="118"/>
      <c r="C47" s="125" t="s">
        <v>56</v>
      </c>
      <c r="D47" s="22">
        <f>SUM(D48:D54)</f>
        <v>12688821</v>
      </c>
      <c r="E47" s="131">
        <f t="shared" si="1"/>
        <v>101.45509184817092</v>
      </c>
      <c r="F47" s="22">
        <f aca="true" t="shared" si="12" ref="F47:N47">SUM(F48:F54)</f>
        <v>12873455</v>
      </c>
      <c r="G47" s="22">
        <f t="shared" si="12"/>
        <v>0</v>
      </c>
      <c r="H47" s="22">
        <f t="shared" si="12"/>
        <v>0</v>
      </c>
      <c r="I47" s="22">
        <f t="shared" si="12"/>
        <v>66097</v>
      </c>
      <c r="J47" s="22">
        <f t="shared" si="12"/>
        <v>0</v>
      </c>
      <c r="K47" s="22">
        <f t="shared" si="12"/>
        <v>0</v>
      </c>
      <c r="L47" s="22">
        <f t="shared" si="12"/>
        <v>563350</v>
      </c>
      <c r="M47" s="22">
        <f t="shared" si="12"/>
        <v>10263196</v>
      </c>
      <c r="N47" s="22">
        <f t="shared" si="12"/>
        <v>0</v>
      </c>
    </row>
    <row r="48" spans="1:14" ht="24">
      <c r="A48" s="115"/>
      <c r="B48" s="120">
        <v>80102</v>
      </c>
      <c r="C48" s="124" t="s">
        <v>93</v>
      </c>
      <c r="D48" s="47">
        <v>163337</v>
      </c>
      <c r="E48" s="130">
        <f t="shared" si="1"/>
        <v>98.93288109858757</v>
      </c>
      <c r="F48" s="20">
        <v>161594</v>
      </c>
      <c r="G48" s="20"/>
      <c r="H48" s="20"/>
      <c r="I48" s="20"/>
      <c r="J48" s="20"/>
      <c r="K48" s="20"/>
      <c r="L48" s="20"/>
      <c r="M48" s="20">
        <v>146304</v>
      </c>
      <c r="N48" s="20"/>
    </row>
    <row r="49" spans="1:14" ht="12.75">
      <c r="A49" s="115"/>
      <c r="B49" s="120">
        <v>80111</v>
      </c>
      <c r="C49" s="124" t="s">
        <v>118</v>
      </c>
      <c r="D49" s="47">
        <v>338108</v>
      </c>
      <c r="E49" s="130">
        <f t="shared" si="1"/>
        <v>105.74875483573297</v>
      </c>
      <c r="F49" s="20">
        <v>357545</v>
      </c>
      <c r="G49" s="20"/>
      <c r="H49" s="20"/>
      <c r="I49" s="20"/>
      <c r="J49" s="20"/>
      <c r="K49" s="20"/>
      <c r="L49" s="20"/>
      <c r="M49" s="20">
        <v>322932</v>
      </c>
      <c r="N49" s="20"/>
    </row>
    <row r="50" spans="1:14" ht="12.75">
      <c r="A50" s="115"/>
      <c r="B50" s="120">
        <v>80113</v>
      </c>
      <c r="C50" s="124" t="s">
        <v>94</v>
      </c>
      <c r="D50" s="47">
        <v>2353</v>
      </c>
      <c r="E50" s="130">
        <f t="shared" si="1"/>
        <v>0</v>
      </c>
      <c r="F50" s="20">
        <v>0</v>
      </c>
      <c r="G50" s="20"/>
      <c r="H50" s="20"/>
      <c r="I50" s="20"/>
      <c r="J50" s="20"/>
      <c r="K50" s="20"/>
      <c r="L50" s="20"/>
      <c r="M50" s="20"/>
      <c r="N50" s="20"/>
    </row>
    <row r="51" spans="1:14" ht="12.75">
      <c r="A51" s="115"/>
      <c r="B51" s="120">
        <v>80120</v>
      </c>
      <c r="C51" s="124" t="s">
        <v>57</v>
      </c>
      <c r="D51" s="47">
        <v>1296171</v>
      </c>
      <c r="E51" s="130">
        <f t="shared" si="1"/>
        <v>95.60119768147875</v>
      </c>
      <c r="F51" s="20">
        <v>1239155</v>
      </c>
      <c r="G51" s="20"/>
      <c r="H51" s="20"/>
      <c r="I51" s="20"/>
      <c r="J51" s="20"/>
      <c r="K51" s="20"/>
      <c r="L51" s="20"/>
      <c r="M51" s="20">
        <v>1055033</v>
      </c>
      <c r="N51" s="20"/>
    </row>
    <row r="52" spans="1:14" ht="12.75">
      <c r="A52" s="115"/>
      <c r="B52" s="120">
        <v>80130</v>
      </c>
      <c r="C52" s="124" t="s">
        <v>95</v>
      </c>
      <c r="D52" s="47">
        <v>10724958</v>
      </c>
      <c r="E52" s="130">
        <f t="shared" si="1"/>
        <v>102.3693612599695</v>
      </c>
      <c r="F52" s="20">
        <v>10979071</v>
      </c>
      <c r="G52" s="20"/>
      <c r="H52" s="20"/>
      <c r="I52" s="20"/>
      <c r="J52" s="20"/>
      <c r="K52" s="20"/>
      <c r="L52" s="20">
        <v>563350</v>
      </c>
      <c r="M52" s="20">
        <v>8738927</v>
      </c>
      <c r="N52" s="20"/>
    </row>
    <row r="53" spans="1:14" ht="24">
      <c r="A53" s="115"/>
      <c r="B53" s="120">
        <v>80146</v>
      </c>
      <c r="C53" s="124" t="s">
        <v>119</v>
      </c>
      <c r="D53" s="47">
        <v>74255</v>
      </c>
      <c r="E53" s="130">
        <f t="shared" si="1"/>
        <v>89.89697663457005</v>
      </c>
      <c r="F53" s="20">
        <v>66753</v>
      </c>
      <c r="G53" s="20"/>
      <c r="H53" s="20"/>
      <c r="I53" s="20"/>
      <c r="J53" s="20"/>
      <c r="K53" s="20"/>
      <c r="L53" s="20"/>
      <c r="M53" s="20"/>
      <c r="N53" s="20"/>
    </row>
    <row r="54" spans="1:14" ht="12.75">
      <c r="A54" s="115"/>
      <c r="B54" s="120">
        <v>80195</v>
      </c>
      <c r="C54" s="124" t="s">
        <v>105</v>
      </c>
      <c r="D54" s="47">
        <v>89639</v>
      </c>
      <c r="E54" s="130">
        <f t="shared" si="1"/>
        <v>77.35137607514586</v>
      </c>
      <c r="F54" s="23">
        <v>69337</v>
      </c>
      <c r="G54" s="20"/>
      <c r="H54" s="20"/>
      <c r="I54" s="20">
        <v>66097</v>
      </c>
      <c r="J54" s="20"/>
      <c r="K54" s="20"/>
      <c r="L54" s="20"/>
      <c r="M54" s="20"/>
      <c r="N54" s="23"/>
    </row>
    <row r="55" spans="1:14" ht="12.75">
      <c r="A55" s="119">
        <v>851</v>
      </c>
      <c r="B55" s="118"/>
      <c r="C55" s="125" t="s">
        <v>63</v>
      </c>
      <c r="D55" s="22">
        <f>SUM(D56:D56)</f>
        <v>811175</v>
      </c>
      <c r="E55" s="131">
        <f t="shared" si="1"/>
        <v>100.51530187690696</v>
      </c>
      <c r="F55" s="22">
        <f aca="true" t="shared" si="13" ref="F55:N55">SUM(F56:F56)</f>
        <v>815355</v>
      </c>
      <c r="G55" s="22">
        <f t="shared" si="13"/>
        <v>815355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</row>
    <row r="56" spans="1:14" ht="60">
      <c r="A56" s="115"/>
      <c r="B56" s="120">
        <v>85156</v>
      </c>
      <c r="C56" s="124" t="s">
        <v>96</v>
      </c>
      <c r="D56" s="47">
        <v>811175</v>
      </c>
      <c r="E56" s="130">
        <f t="shared" si="1"/>
        <v>100.51530187690696</v>
      </c>
      <c r="F56" s="20">
        <v>815355</v>
      </c>
      <c r="G56" s="20">
        <v>815355</v>
      </c>
      <c r="H56" s="20"/>
      <c r="I56" s="20"/>
      <c r="J56" s="20"/>
      <c r="K56" s="20"/>
      <c r="L56" s="20"/>
      <c r="M56" s="20"/>
      <c r="N56" s="20"/>
    </row>
    <row r="57" spans="1:14" ht="12.75">
      <c r="A57" s="119">
        <v>853</v>
      </c>
      <c r="B57" s="118"/>
      <c r="C57" s="125" t="s">
        <v>65</v>
      </c>
      <c r="D57" s="22">
        <f>SUM(D58:D66)</f>
        <v>3208919</v>
      </c>
      <c r="E57" s="131">
        <f t="shared" si="1"/>
        <v>95.1075424465373</v>
      </c>
      <c r="F57" s="22">
        <f aca="true" t="shared" si="14" ref="F57:N57">SUM(F58:F66)</f>
        <v>3051924</v>
      </c>
      <c r="G57" s="22">
        <f t="shared" si="14"/>
        <v>977500</v>
      </c>
      <c r="H57" s="22">
        <f t="shared" si="14"/>
        <v>0</v>
      </c>
      <c r="I57" s="22">
        <f t="shared" si="14"/>
        <v>1907015</v>
      </c>
      <c r="J57" s="22">
        <f t="shared" si="14"/>
        <v>0</v>
      </c>
      <c r="K57" s="22">
        <f t="shared" si="14"/>
        <v>0</v>
      </c>
      <c r="L57" s="22">
        <f t="shared" si="14"/>
        <v>0</v>
      </c>
      <c r="M57" s="22">
        <f t="shared" si="14"/>
        <v>1598649</v>
      </c>
      <c r="N57" s="22">
        <f t="shared" si="14"/>
        <v>0</v>
      </c>
    </row>
    <row r="58" spans="1:14" ht="24">
      <c r="A58" s="115"/>
      <c r="B58" s="120">
        <v>85301</v>
      </c>
      <c r="C58" s="124" t="s">
        <v>66</v>
      </c>
      <c r="D58" s="47">
        <v>1254748</v>
      </c>
      <c r="E58" s="130">
        <f t="shared" si="1"/>
        <v>81.7381657512106</v>
      </c>
      <c r="F58" s="20">
        <v>1025608</v>
      </c>
      <c r="G58" s="20"/>
      <c r="H58" s="20"/>
      <c r="I58" s="20">
        <v>1014120</v>
      </c>
      <c r="J58" s="20"/>
      <c r="K58" s="20"/>
      <c r="L58" s="20"/>
      <c r="M58" s="20">
        <v>614056</v>
      </c>
      <c r="N58" s="20"/>
    </row>
    <row r="59" spans="1:14" ht="12.75">
      <c r="A59" s="115"/>
      <c r="B59" s="120">
        <v>85304</v>
      </c>
      <c r="C59" s="124" t="s">
        <v>67</v>
      </c>
      <c r="D59" s="47">
        <v>683770</v>
      </c>
      <c r="E59" s="130">
        <f t="shared" si="1"/>
        <v>108.69151907805256</v>
      </c>
      <c r="F59" s="20">
        <v>743200</v>
      </c>
      <c r="G59" s="20"/>
      <c r="H59" s="20"/>
      <c r="I59" s="20">
        <v>743200</v>
      </c>
      <c r="J59" s="20"/>
      <c r="K59" s="20"/>
      <c r="L59" s="20"/>
      <c r="M59" s="20"/>
      <c r="N59" s="20"/>
    </row>
    <row r="60" spans="1:14" ht="24">
      <c r="A60" s="115"/>
      <c r="B60" s="120">
        <v>85316</v>
      </c>
      <c r="C60" s="124" t="s">
        <v>97</v>
      </c>
      <c r="D60" s="47">
        <v>105200</v>
      </c>
      <c r="E60" s="130">
        <f t="shared" si="1"/>
        <v>106.4638783269962</v>
      </c>
      <c r="F60" s="20">
        <v>112000</v>
      </c>
      <c r="G60" s="20">
        <v>112000</v>
      </c>
      <c r="H60" s="20"/>
      <c r="I60" s="20"/>
      <c r="J60" s="20"/>
      <c r="K60" s="20"/>
      <c r="L60" s="20"/>
      <c r="M60" s="20"/>
      <c r="N60" s="20"/>
    </row>
    <row r="61" spans="1:14" ht="24">
      <c r="A61" s="115"/>
      <c r="B61" s="120">
        <v>85318</v>
      </c>
      <c r="C61" s="124" t="s">
        <v>69</v>
      </c>
      <c r="D61" s="47">
        <v>212777</v>
      </c>
      <c r="E61" s="130">
        <f t="shared" si="1"/>
        <v>93.2901582407873</v>
      </c>
      <c r="F61" s="23">
        <v>198500</v>
      </c>
      <c r="G61" s="20">
        <v>88500</v>
      </c>
      <c r="H61" s="20"/>
      <c r="I61" s="20"/>
      <c r="J61" s="20"/>
      <c r="K61" s="20"/>
      <c r="L61" s="20"/>
      <c r="M61" s="20">
        <v>170251</v>
      </c>
      <c r="N61" s="20"/>
    </row>
    <row r="62" spans="1:14" ht="24">
      <c r="A62" s="115"/>
      <c r="B62" s="120">
        <v>85321</v>
      </c>
      <c r="C62" s="124" t="s">
        <v>70</v>
      </c>
      <c r="D62" s="47">
        <v>102000</v>
      </c>
      <c r="E62" s="130">
        <f t="shared" si="1"/>
        <v>101.56862745098039</v>
      </c>
      <c r="F62" s="20">
        <v>103600</v>
      </c>
      <c r="G62" s="20">
        <v>66600</v>
      </c>
      <c r="H62" s="20"/>
      <c r="I62" s="20"/>
      <c r="J62" s="20"/>
      <c r="K62" s="20"/>
      <c r="L62" s="20"/>
      <c r="M62" s="20">
        <v>46315</v>
      </c>
      <c r="N62" s="20"/>
    </row>
    <row r="63" spans="1:14" ht="24">
      <c r="A63" s="115"/>
      <c r="B63" s="120">
        <v>85326</v>
      </c>
      <c r="C63" s="124" t="s">
        <v>129</v>
      </c>
      <c r="D63" s="47">
        <v>0</v>
      </c>
      <c r="E63" s="137" t="e">
        <f t="shared" si="1"/>
        <v>#DIV/0!</v>
      </c>
      <c r="F63" s="20">
        <v>10500</v>
      </c>
      <c r="G63" s="20"/>
      <c r="H63" s="20"/>
      <c r="I63" s="20">
        <v>10500</v>
      </c>
      <c r="J63" s="20"/>
      <c r="K63" s="20"/>
      <c r="L63" s="20"/>
      <c r="M63" s="177"/>
      <c r="N63" s="20"/>
    </row>
    <row r="64" spans="1:14" ht="12.75">
      <c r="A64" s="115"/>
      <c r="B64" s="120">
        <v>85333</v>
      </c>
      <c r="C64" s="124" t="s">
        <v>71</v>
      </c>
      <c r="D64" s="47">
        <v>816000</v>
      </c>
      <c r="E64" s="130">
        <f t="shared" si="1"/>
        <v>103.68872549019608</v>
      </c>
      <c r="F64" s="20">
        <v>846100</v>
      </c>
      <c r="G64" s="20">
        <v>710400</v>
      </c>
      <c r="H64" s="20"/>
      <c r="I64" s="20">
        <v>134900</v>
      </c>
      <c r="J64" s="20"/>
      <c r="K64" s="20"/>
      <c r="L64" s="20"/>
      <c r="M64" s="20">
        <f>645450+122577</f>
        <v>768027</v>
      </c>
      <c r="N64" s="20"/>
    </row>
    <row r="65" spans="1:14" ht="24">
      <c r="A65" s="115"/>
      <c r="B65" s="120">
        <v>85346</v>
      </c>
      <c r="C65" s="124" t="s">
        <v>119</v>
      </c>
      <c r="D65" s="47">
        <v>0</v>
      </c>
      <c r="E65" s="137" t="e">
        <f t="shared" si="1"/>
        <v>#DIV/0!</v>
      </c>
      <c r="F65" s="20">
        <v>3121</v>
      </c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115"/>
      <c r="B66" s="120">
        <v>85395</v>
      </c>
      <c r="C66" s="124" t="s">
        <v>105</v>
      </c>
      <c r="D66" s="47">
        <v>34424</v>
      </c>
      <c r="E66" s="130">
        <f t="shared" si="1"/>
        <v>27.001510574018127</v>
      </c>
      <c r="F66" s="20">
        <v>9295</v>
      </c>
      <c r="G66" s="20"/>
      <c r="H66" s="20"/>
      <c r="I66" s="20">
        <v>4295</v>
      </c>
      <c r="J66" s="20"/>
      <c r="K66" s="20"/>
      <c r="L66" s="20"/>
      <c r="M66" s="20"/>
      <c r="N66" s="20"/>
    </row>
    <row r="67" spans="1:14" ht="24">
      <c r="A67" s="119">
        <v>854</v>
      </c>
      <c r="B67" s="118"/>
      <c r="C67" s="125" t="s">
        <v>72</v>
      </c>
      <c r="D67" s="22">
        <f>SUM(D68:D75)</f>
        <v>3066183</v>
      </c>
      <c r="E67" s="131">
        <f t="shared" si="1"/>
        <v>88.71221972074073</v>
      </c>
      <c r="F67" s="22">
        <f aca="true" t="shared" si="15" ref="F67:N67">SUM(F68:F75)</f>
        <v>2720079</v>
      </c>
      <c r="G67" s="22">
        <f t="shared" si="15"/>
        <v>0</v>
      </c>
      <c r="H67" s="22">
        <f t="shared" si="15"/>
        <v>0</v>
      </c>
      <c r="I67" s="22">
        <f t="shared" si="15"/>
        <v>0</v>
      </c>
      <c r="J67" s="22">
        <f t="shared" si="15"/>
        <v>0</v>
      </c>
      <c r="K67" s="22">
        <f t="shared" si="15"/>
        <v>0</v>
      </c>
      <c r="L67" s="22">
        <f t="shared" si="15"/>
        <v>169000</v>
      </c>
      <c r="M67" s="22">
        <f t="shared" si="15"/>
        <v>1860449</v>
      </c>
      <c r="N67" s="22">
        <f t="shared" si="15"/>
        <v>0</v>
      </c>
    </row>
    <row r="68" spans="1:14" ht="24">
      <c r="A68" s="115"/>
      <c r="B68" s="120">
        <v>85403</v>
      </c>
      <c r="C68" s="124" t="s">
        <v>73</v>
      </c>
      <c r="D68" s="47">
        <v>732410</v>
      </c>
      <c r="E68" s="130">
        <f t="shared" si="1"/>
        <v>93.88989773487528</v>
      </c>
      <c r="F68" s="20">
        <v>687659</v>
      </c>
      <c r="G68" s="20"/>
      <c r="H68" s="20"/>
      <c r="I68" s="20"/>
      <c r="J68" s="20"/>
      <c r="K68" s="20"/>
      <c r="L68" s="20"/>
      <c r="M68" s="20">
        <v>481604</v>
      </c>
      <c r="N68" s="20"/>
    </row>
    <row r="69" spans="1:14" ht="36">
      <c r="A69" s="115"/>
      <c r="B69" s="120">
        <v>85406</v>
      </c>
      <c r="C69" s="124" t="s">
        <v>98</v>
      </c>
      <c r="D69" s="47">
        <v>522894</v>
      </c>
      <c r="E69" s="130">
        <f t="shared" si="1"/>
        <v>102.26795488186897</v>
      </c>
      <c r="F69" s="20">
        <v>534753</v>
      </c>
      <c r="G69" s="20"/>
      <c r="H69" s="20"/>
      <c r="I69" s="20"/>
      <c r="J69" s="20"/>
      <c r="K69" s="20"/>
      <c r="L69" s="20">
        <v>12000</v>
      </c>
      <c r="M69" s="20">
        <v>458950</v>
      </c>
      <c r="N69" s="20"/>
    </row>
    <row r="70" spans="1:14" ht="24">
      <c r="A70" s="115"/>
      <c r="B70" s="120">
        <v>85407</v>
      </c>
      <c r="C70" s="124" t="s">
        <v>74</v>
      </c>
      <c r="D70" s="47">
        <v>254632</v>
      </c>
      <c r="E70" s="130">
        <f t="shared" si="1"/>
        <v>105.5295485249301</v>
      </c>
      <c r="F70" s="20">
        <v>268712</v>
      </c>
      <c r="G70" s="20"/>
      <c r="H70" s="20"/>
      <c r="I70" s="20"/>
      <c r="J70" s="20"/>
      <c r="K70" s="20"/>
      <c r="L70" s="20"/>
      <c r="M70" s="20">
        <v>226387</v>
      </c>
      <c r="N70" s="20"/>
    </row>
    <row r="71" spans="1:14" ht="12.75">
      <c r="A71" s="115"/>
      <c r="B71" s="120">
        <v>85410</v>
      </c>
      <c r="C71" s="124" t="s">
        <v>75</v>
      </c>
      <c r="D71" s="47">
        <v>1379460</v>
      </c>
      <c r="E71" s="130">
        <f t="shared" si="1"/>
        <v>87.98616850071768</v>
      </c>
      <c r="F71" s="20">
        <v>1213734</v>
      </c>
      <c r="G71" s="20"/>
      <c r="H71" s="20"/>
      <c r="I71" s="20"/>
      <c r="J71" s="20"/>
      <c r="K71" s="20"/>
      <c r="L71" s="20">
        <v>150000</v>
      </c>
      <c r="M71" s="20">
        <v>693508</v>
      </c>
      <c r="N71" s="20"/>
    </row>
    <row r="72" spans="1:14" ht="36">
      <c r="A72" s="115"/>
      <c r="B72" s="120">
        <v>85412</v>
      </c>
      <c r="C72" s="124" t="s">
        <v>99</v>
      </c>
      <c r="D72" s="47">
        <v>5000</v>
      </c>
      <c r="E72" s="130">
        <f t="shared" si="1"/>
        <v>100</v>
      </c>
      <c r="F72" s="20">
        <v>5000</v>
      </c>
      <c r="G72" s="20"/>
      <c r="H72" s="20"/>
      <c r="I72" s="20"/>
      <c r="J72" s="20"/>
      <c r="K72" s="20"/>
      <c r="L72" s="20">
        <v>5000</v>
      </c>
      <c r="M72" s="20"/>
      <c r="N72" s="20"/>
    </row>
    <row r="73" spans="1:14" ht="24">
      <c r="A73" s="115"/>
      <c r="B73" s="120">
        <v>85415</v>
      </c>
      <c r="C73" s="124" t="s">
        <v>113</v>
      </c>
      <c r="D73" s="47">
        <v>167394</v>
      </c>
      <c r="E73" s="130">
        <f t="shared" si="1"/>
        <v>0</v>
      </c>
      <c r="F73" s="20">
        <v>0</v>
      </c>
      <c r="G73" s="20"/>
      <c r="H73" s="20"/>
      <c r="I73" s="20"/>
      <c r="J73" s="20"/>
      <c r="K73" s="20"/>
      <c r="L73" s="20"/>
      <c r="M73" s="20"/>
      <c r="N73" s="20"/>
    </row>
    <row r="74" spans="1:14" ht="24">
      <c r="A74" s="115"/>
      <c r="B74" s="120">
        <v>85417</v>
      </c>
      <c r="C74" s="124" t="s">
        <v>100</v>
      </c>
      <c r="D74" s="47">
        <v>4393</v>
      </c>
      <c r="E74" s="130">
        <f t="shared" si="1"/>
        <v>45.52697473252903</v>
      </c>
      <c r="F74" s="20">
        <v>2000</v>
      </c>
      <c r="G74" s="20"/>
      <c r="H74" s="20"/>
      <c r="I74" s="20"/>
      <c r="J74" s="20"/>
      <c r="K74" s="20"/>
      <c r="L74" s="20">
        <v>2000</v>
      </c>
      <c r="M74" s="20"/>
      <c r="N74" s="20"/>
    </row>
    <row r="75" spans="1:14" ht="24">
      <c r="A75" s="115"/>
      <c r="B75" s="120">
        <v>85446</v>
      </c>
      <c r="C75" s="124" t="s">
        <v>119</v>
      </c>
      <c r="D75" s="47">
        <v>0</v>
      </c>
      <c r="E75" s="137" t="e">
        <f t="shared" si="1"/>
        <v>#DIV/0!</v>
      </c>
      <c r="F75" s="20">
        <v>8221</v>
      </c>
      <c r="G75" s="20"/>
      <c r="H75" s="20"/>
      <c r="I75" s="20"/>
      <c r="J75" s="20"/>
      <c r="K75" s="20"/>
      <c r="L75" s="20"/>
      <c r="M75" s="20"/>
      <c r="N75" s="20"/>
    </row>
    <row r="76" spans="1:14" ht="24">
      <c r="A76" s="119">
        <v>921</v>
      </c>
      <c r="B76" s="118"/>
      <c r="C76" s="125" t="s">
        <v>101</v>
      </c>
      <c r="D76" s="22">
        <f aca="true" t="shared" si="16" ref="D76:N76">SUM(D77:D78)</f>
        <v>26500</v>
      </c>
      <c r="E76" s="131">
        <f t="shared" si="1"/>
        <v>101.88679245283019</v>
      </c>
      <c r="F76" s="22">
        <f t="shared" si="16"/>
        <v>27000</v>
      </c>
      <c r="G76" s="22">
        <f t="shared" si="16"/>
        <v>0</v>
      </c>
      <c r="H76" s="22">
        <f t="shared" si="16"/>
        <v>0</v>
      </c>
      <c r="I76" s="22">
        <f t="shared" si="16"/>
        <v>0</v>
      </c>
      <c r="J76" s="22">
        <f t="shared" si="16"/>
        <v>0</v>
      </c>
      <c r="K76" s="22">
        <f t="shared" si="16"/>
        <v>0</v>
      </c>
      <c r="L76" s="22">
        <f t="shared" si="16"/>
        <v>5000</v>
      </c>
      <c r="M76" s="22">
        <f t="shared" si="16"/>
        <v>0</v>
      </c>
      <c r="N76" s="22">
        <f t="shared" si="16"/>
        <v>0</v>
      </c>
    </row>
    <row r="77" spans="1:14" ht="24">
      <c r="A77" s="115"/>
      <c r="B77" s="120">
        <v>92105</v>
      </c>
      <c r="C77" s="124" t="s">
        <v>102</v>
      </c>
      <c r="D77" s="47">
        <v>22000</v>
      </c>
      <c r="E77" s="130">
        <f t="shared" si="1"/>
        <v>100</v>
      </c>
      <c r="F77" s="20">
        <v>22000</v>
      </c>
      <c r="G77" s="20"/>
      <c r="H77" s="20"/>
      <c r="I77" s="20"/>
      <c r="J77" s="20"/>
      <c r="K77" s="20"/>
      <c r="L77" s="20"/>
      <c r="M77" s="20"/>
      <c r="N77" s="20"/>
    </row>
    <row r="78" spans="1:14" ht="12.75">
      <c r="A78" s="115"/>
      <c r="B78" s="120">
        <v>92116</v>
      </c>
      <c r="C78" s="124" t="s">
        <v>103</v>
      </c>
      <c r="D78" s="47">
        <v>4500</v>
      </c>
      <c r="E78" s="130">
        <f t="shared" si="1"/>
        <v>111.11111111111111</v>
      </c>
      <c r="F78" s="20">
        <v>5000</v>
      </c>
      <c r="G78" s="20"/>
      <c r="H78" s="20"/>
      <c r="I78" s="20"/>
      <c r="J78" s="20"/>
      <c r="K78" s="20"/>
      <c r="L78" s="20">
        <v>5000</v>
      </c>
      <c r="M78" s="20"/>
      <c r="N78" s="20"/>
    </row>
    <row r="79" spans="1:14" ht="12.75">
      <c r="A79" s="119">
        <v>926</v>
      </c>
      <c r="B79" s="118"/>
      <c r="C79" s="125" t="s">
        <v>104</v>
      </c>
      <c r="D79" s="22">
        <f>SUM(D80)</f>
        <v>20000</v>
      </c>
      <c r="E79" s="131">
        <f t="shared" si="1"/>
        <v>100</v>
      </c>
      <c r="F79" s="22">
        <f>SUM(F80)</f>
        <v>20000</v>
      </c>
      <c r="G79" s="22"/>
      <c r="H79" s="22"/>
      <c r="I79" s="22"/>
      <c r="J79" s="22"/>
      <c r="K79" s="22"/>
      <c r="L79" s="22"/>
      <c r="M79" s="22"/>
      <c r="N79" s="22"/>
    </row>
    <row r="80" spans="1:14" ht="12.75">
      <c r="A80" s="115"/>
      <c r="B80" s="120">
        <v>92695</v>
      </c>
      <c r="C80" s="124" t="s">
        <v>105</v>
      </c>
      <c r="D80" s="47">
        <v>20000</v>
      </c>
      <c r="E80" s="130">
        <f t="shared" si="1"/>
        <v>100</v>
      </c>
      <c r="F80" s="20">
        <v>20000</v>
      </c>
      <c r="G80" s="20"/>
      <c r="H80" s="20"/>
      <c r="I80" s="20"/>
      <c r="J80" s="20"/>
      <c r="K80" s="20"/>
      <c r="L80" s="20"/>
      <c r="M80" s="20"/>
      <c r="N80" s="20"/>
    </row>
    <row r="81" spans="1:14" ht="12.75">
      <c r="A81" s="121"/>
      <c r="B81" s="122"/>
      <c r="C81" s="126" t="s">
        <v>106</v>
      </c>
      <c r="D81" s="2">
        <f>SUM(D79,D76,D67,D57,D55,D47,D42,D40,D36,D27,D23,D21,D19,D14,D10,D17,D34)</f>
        <v>34576066</v>
      </c>
      <c r="E81" s="86">
        <f t="shared" si="1"/>
        <v>104.08578581496228</v>
      </c>
      <c r="F81" s="2">
        <f aca="true" t="shared" si="17" ref="F81:N81">SUM(F79,F76,F67,F57,F55,F47,F42,F40,F36,F27,F23,F21,F19,F14,F10,F17,F34)</f>
        <v>35988770</v>
      </c>
      <c r="G81" s="2">
        <f t="shared" si="17"/>
        <v>10375455</v>
      </c>
      <c r="H81" s="2">
        <f t="shared" si="17"/>
        <v>19310</v>
      </c>
      <c r="I81" s="2">
        <f t="shared" si="17"/>
        <v>1996812</v>
      </c>
      <c r="J81" s="2">
        <f t="shared" si="17"/>
        <v>16000</v>
      </c>
      <c r="K81" s="2">
        <f t="shared" si="17"/>
        <v>77449</v>
      </c>
      <c r="L81" s="2">
        <f t="shared" si="17"/>
        <v>737350</v>
      </c>
      <c r="M81" s="2">
        <f t="shared" si="17"/>
        <v>23353452</v>
      </c>
      <c r="N81" s="2">
        <f t="shared" si="17"/>
        <v>1533739</v>
      </c>
    </row>
    <row r="87" spans="3:6" ht="12.75" outlineLevel="1">
      <c r="C87" s="127" t="s">
        <v>107</v>
      </c>
      <c r="D87" s="48"/>
      <c r="E87" s="48"/>
      <c r="F87" s="44">
        <f>SUM(F81:F86)</f>
        <v>35988770</v>
      </c>
    </row>
    <row r="88" spans="3:6" ht="12.75" outlineLevel="1">
      <c r="C88" s="123" t="s">
        <v>108</v>
      </c>
      <c r="F88" s="3">
        <v>35370939</v>
      </c>
    </row>
    <row r="89" ht="12.75" outlineLevel="1">
      <c r="F89" s="3">
        <f>F88-F87</f>
        <v>-617831</v>
      </c>
    </row>
  </sheetData>
  <mergeCells count="6">
    <mergeCell ref="C7:E7"/>
    <mergeCell ref="G8:K8"/>
    <mergeCell ref="L8:N8"/>
    <mergeCell ref="K1:M1"/>
    <mergeCell ref="K2:M2"/>
    <mergeCell ref="K3:M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99">
      <selection activeCell="A105" sqref="A105"/>
    </sheetView>
  </sheetViews>
  <sheetFormatPr defaultColWidth="9.00390625" defaultRowHeight="12.75" outlineLevelRow="1"/>
  <cols>
    <col min="1" max="1" width="14.875" style="54" customWidth="1"/>
    <col min="2" max="2" width="7.375" style="7" customWidth="1"/>
    <col min="3" max="3" width="9.125" style="8" customWidth="1"/>
    <col min="4" max="4" width="6.75390625" style="8" customWidth="1"/>
    <col min="5" max="5" width="38.25390625" style="10" customWidth="1"/>
    <col min="6" max="6" width="14.875" style="3" customWidth="1"/>
    <col min="7" max="7" width="11.375" style="3" customWidth="1"/>
    <col min="8" max="8" width="9.125" style="57" customWidth="1"/>
  </cols>
  <sheetData>
    <row r="1" spans="1:9" ht="12.75">
      <c r="A1" s="4"/>
      <c r="F1" s="242" t="s">
        <v>166</v>
      </c>
      <c r="G1" s="242"/>
      <c r="H1" s="242"/>
      <c r="I1" s="242"/>
    </row>
    <row r="2" spans="1:9" ht="12.75">
      <c r="A2" s="4"/>
      <c r="F2" s="242" t="s">
        <v>167</v>
      </c>
      <c r="G2" s="242"/>
      <c r="H2" s="242"/>
      <c r="I2" s="242"/>
    </row>
    <row r="3" spans="1:9" ht="12.75">
      <c r="A3" s="55"/>
      <c r="F3" s="242" t="s">
        <v>168</v>
      </c>
      <c r="G3" s="242"/>
      <c r="H3" s="242"/>
      <c r="I3" s="242"/>
    </row>
    <row r="4" spans="1:9" ht="12.75">
      <c r="A4" s="55"/>
      <c r="F4" s="11"/>
      <c r="G4" s="11"/>
      <c r="H4" s="11"/>
      <c r="I4" s="11"/>
    </row>
    <row r="5" ht="12.75">
      <c r="A5" s="4"/>
    </row>
    <row r="6" spans="1:6" ht="12.75">
      <c r="A6" s="4"/>
      <c r="B6" s="248" t="s">
        <v>140</v>
      </c>
      <c r="C6" s="248"/>
      <c r="D6" s="248"/>
      <c r="E6" s="248"/>
      <c r="F6" s="248"/>
    </row>
    <row r="7" ht="15">
      <c r="A7" s="56"/>
    </row>
    <row r="8" spans="1:8" s="77" customFormat="1" ht="38.25">
      <c r="A8" s="39" t="s">
        <v>139</v>
      </c>
      <c r="B8" s="58" t="s">
        <v>5</v>
      </c>
      <c r="C8" s="58" t="s">
        <v>6</v>
      </c>
      <c r="D8" s="58" t="s">
        <v>7</v>
      </c>
      <c r="E8" s="58" t="s">
        <v>0</v>
      </c>
      <c r="F8" s="76" t="s">
        <v>141</v>
      </c>
      <c r="G8" s="40" t="s">
        <v>109</v>
      </c>
      <c r="H8" s="59" t="s">
        <v>142</v>
      </c>
    </row>
    <row r="9" spans="1:8" ht="12.75">
      <c r="A9" s="2">
        <f>SUM(A10,A12,A15)</f>
        <v>375200</v>
      </c>
      <c r="B9" s="85" t="s">
        <v>9</v>
      </c>
      <c r="C9" s="29"/>
      <c r="D9" s="29"/>
      <c r="E9" s="30" t="s">
        <v>10</v>
      </c>
      <c r="F9" s="2">
        <f>F10+F12</f>
        <v>419000</v>
      </c>
      <c r="G9" s="2">
        <f>SUM(G10,G12,G15)</f>
        <v>43800</v>
      </c>
      <c r="H9" s="86">
        <f>F9/A9*100</f>
        <v>111.67377398720681</v>
      </c>
    </row>
    <row r="10" spans="1:8" ht="23.25" customHeight="1">
      <c r="A10" s="24">
        <f>A11</f>
        <v>83800</v>
      </c>
      <c r="B10" s="16"/>
      <c r="C10" s="17" t="s">
        <v>11</v>
      </c>
      <c r="D10" s="18"/>
      <c r="E10" s="19" t="s">
        <v>12</v>
      </c>
      <c r="F10" s="20">
        <f>SUM(F11)</f>
        <v>99000</v>
      </c>
      <c r="G10" s="20">
        <f aca="true" t="shared" si="0" ref="G10:G80">F10-A10</f>
        <v>15200</v>
      </c>
      <c r="H10" s="60">
        <f aca="true" t="shared" si="1" ref="H10:H90">F10/A10*100</f>
        <v>118.13842482100239</v>
      </c>
    </row>
    <row r="11" spans="1:8" ht="51">
      <c r="A11" s="79">
        <v>83800</v>
      </c>
      <c r="B11" s="61"/>
      <c r="C11" s="62"/>
      <c r="D11" s="62">
        <v>211</v>
      </c>
      <c r="E11" s="63" t="s">
        <v>130</v>
      </c>
      <c r="F11" s="64">
        <v>99000</v>
      </c>
      <c r="G11" s="64">
        <f t="shared" si="0"/>
        <v>15200</v>
      </c>
      <c r="H11" s="65">
        <f t="shared" si="1"/>
        <v>118.13842482100239</v>
      </c>
    </row>
    <row r="12" spans="1:8" ht="12.75">
      <c r="A12" s="79">
        <f>SUM(A13:A14)</f>
        <v>291000</v>
      </c>
      <c r="B12" s="61"/>
      <c r="C12" s="87" t="s">
        <v>13</v>
      </c>
      <c r="D12" s="62"/>
      <c r="E12" s="63" t="s">
        <v>14</v>
      </c>
      <c r="F12" s="79">
        <f>SUM(F13:F14)</f>
        <v>320000</v>
      </c>
      <c r="G12" s="64">
        <f t="shared" si="0"/>
        <v>29000</v>
      </c>
      <c r="H12" s="65">
        <f t="shared" si="1"/>
        <v>109.96563573883162</v>
      </c>
    </row>
    <row r="13" spans="1:8" ht="51">
      <c r="A13" s="154">
        <v>291000</v>
      </c>
      <c r="B13" s="163"/>
      <c r="C13" s="136"/>
      <c r="D13" s="136">
        <v>211</v>
      </c>
      <c r="E13" s="63" t="s">
        <v>130</v>
      </c>
      <c r="F13" s="74">
        <v>314000</v>
      </c>
      <c r="G13" s="74">
        <f t="shared" si="0"/>
        <v>23000</v>
      </c>
      <c r="H13" s="164">
        <f t="shared" si="1"/>
        <v>107.90378006872852</v>
      </c>
    </row>
    <row r="14" spans="1:8" ht="63.75">
      <c r="A14" s="154">
        <v>0</v>
      </c>
      <c r="B14" s="163"/>
      <c r="C14" s="136"/>
      <c r="D14" s="136">
        <v>641</v>
      </c>
      <c r="E14" s="63" t="s">
        <v>127</v>
      </c>
      <c r="F14" s="74">
        <v>6000</v>
      </c>
      <c r="G14" s="74">
        <f>F14-A14</f>
        <v>6000</v>
      </c>
      <c r="H14" s="171" t="e">
        <f t="shared" si="1"/>
        <v>#DIV/0!</v>
      </c>
    </row>
    <row r="15" spans="1:8" ht="63.75">
      <c r="A15" s="79">
        <f>SUM(A16)</f>
        <v>400</v>
      </c>
      <c r="B15" s="61"/>
      <c r="C15" s="87" t="s">
        <v>143</v>
      </c>
      <c r="D15" s="62"/>
      <c r="E15" s="63" t="s">
        <v>144</v>
      </c>
      <c r="F15" s="79">
        <f>SUM(F16)</f>
        <v>0</v>
      </c>
      <c r="G15" s="64">
        <f>F15-A15</f>
        <v>-400</v>
      </c>
      <c r="H15" s="65">
        <f>F15/A15*100</f>
        <v>0</v>
      </c>
    </row>
    <row r="16" spans="1:8" ht="51">
      <c r="A16" s="88">
        <v>400</v>
      </c>
      <c r="B16" s="89"/>
      <c r="C16" s="90"/>
      <c r="D16" s="90">
        <v>211</v>
      </c>
      <c r="E16" s="63" t="s">
        <v>130</v>
      </c>
      <c r="F16" s="73">
        <v>0</v>
      </c>
      <c r="G16" s="73">
        <f>F16-A16</f>
        <v>-400</v>
      </c>
      <c r="H16" s="92">
        <f>F16/A16*100</f>
        <v>0</v>
      </c>
    </row>
    <row r="17" spans="1:8" ht="12.75">
      <c r="A17" s="52">
        <f>SUM(A18,A20)</f>
        <v>25800</v>
      </c>
      <c r="B17" s="49" t="s">
        <v>15</v>
      </c>
      <c r="C17" s="50"/>
      <c r="D17" s="50"/>
      <c r="E17" s="51" t="s">
        <v>16</v>
      </c>
      <c r="F17" s="52">
        <f>F18+F20</f>
        <v>28700</v>
      </c>
      <c r="G17" s="52">
        <f t="shared" si="0"/>
        <v>2900</v>
      </c>
      <c r="H17" s="78">
        <f t="shared" si="1"/>
        <v>111.24031007751938</v>
      </c>
    </row>
    <row r="18" spans="1:8" ht="12.75">
      <c r="A18" s="93">
        <f>SUM(A19)</f>
        <v>5000</v>
      </c>
      <c r="B18" s="94"/>
      <c r="C18" s="95" t="s">
        <v>17</v>
      </c>
      <c r="D18" s="96"/>
      <c r="E18" s="97" t="s">
        <v>18</v>
      </c>
      <c r="F18" s="72">
        <f>F19</f>
        <v>5000</v>
      </c>
      <c r="G18" s="72">
        <f t="shared" si="0"/>
        <v>0</v>
      </c>
      <c r="H18" s="98">
        <f t="shared" si="1"/>
        <v>100</v>
      </c>
    </row>
    <row r="19" spans="1:8" ht="51">
      <c r="A19" s="79">
        <v>5000</v>
      </c>
      <c r="B19" s="61"/>
      <c r="C19" s="62"/>
      <c r="D19" s="62">
        <v>211</v>
      </c>
      <c r="E19" s="63" t="s">
        <v>130</v>
      </c>
      <c r="F19" s="64">
        <v>5000</v>
      </c>
      <c r="G19" s="64">
        <f t="shared" si="0"/>
        <v>0</v>
      </c>
      <c r="H19" s="65">
        <f t="shared" si="1"/>
        <v>100</v>
      </c>
    </row>
    <row r="20" spans="1:8" ht="12.75">
      <c r="A20" s="79">
        <f>SUM(A21)</f>
        <v>20800</v>
      </c>
      <c r="B20" s="61"/>
      <c r="C20" s="87" t="s">
        <v>19</v>
      </c>
      <c r="D20" s="62"/>
      <c r="E20" s="63" t="s">
        <v>20</v>
      </c>
      <c r="F20" s="64">
        <f>F21</f>
        <v>23700</v>
      </c>
      <c r="G20" s="64">
        <f t="shared" si="0"/>
        <v>2900</v>
      </c>
      <c r="H20" s="83">
        <f t="shared" si="1"/>
        <v>113.9423076923077</v>
      </c>
    </row>
    <row r="21" spans="1:8" ht="38.25">
      <c r="A21" s="88">
        <v>20800</v>
      </c>
      <c r="B21" s="89"/>
      <c r="C21" s="90"/>
      <c r="D21" s="90">
        <v>213</v>
      </c>
      <c r="E21" s="91" t="s">
        <v>131</v>
      </c>
      <c r="F21" s="73">
        <v>23700</v>
      </c>
      <c r="G21" s="73">
        <f t="shared" si="0"/>
        <v>2900</v>
      </c>
      <c r="H21" s="99">
        <f t="shared" si="1"/>
        <v>113.9423076923077</v>
      </c>
    </row>
    <row r="22" spans="1:8" s="1" customFormat="1" ht="12.75">
      <c r="A22" s="2">
        <f>SUM(A23)</f>
        <v>40000</v>
      </c>
      <c r="B22" s="12">
        <v>150</v>
      </c>
      <c r="C22" s="29"/>
      <c r="D22" s="29"/>
      <c r="E22" s="30" t="s">
        <v>146</v>
      </c>
      <c r="F22" s="2">
        <f>SUM(F23)</f>
        <v>0</v>
      </c>
      <c r="G22" s="2">
        <f>F22-A22</f>
        <v>-40000</v>
      </c>
      <c r="H22" s="86">
        <f>F22/A22*100</f>
        <v>0</v>
      </c>
    </row>
    <row r="23" spans="1:8" ht="12.75">
      <c r="A23" s="24">
        <f>SUM(A24:A25)</f>
        <v>40000</v>
      </c>
      <c r="B23" s="16"/>
      <c r="C23" s="18">
        <v>15011</v>
      </c>
      <c r="D23" s="18"/>
      <c r="E23" s="19" t="s">
        <v>147</v>
      </c>
      <c r="F23" s="24">
        <f>SUM(F24:F25)</f>
        <v>0</v>
      </c>
      <c r="G23" s="20">
        <f>F23-A23</f>
        <v>-40000</v>
      </c>
      <c r="H23" s="165">
        <f>F23/A23*100</f>
        <v>0</v>
      </c>
    </row>
    <row r="24" spans="1:8" ht="38.25">
      <c r="A24" s="79">
        <v>10000</v>
      </c>
      <c r="B24" s="61"/>
      <c r="C24" s="62"/>
      <c r="D24" s="62">
        <v>213</v>
      </c>
      <c r="E24" s="75" t="s">
        <v>131</v>
      </c>
      <c r="F24" s="64">
        <v>0</v>
      </c>
      <c r="G24" s="64">
        <f>F24-A24</f>
        <v>-10000</v>
      </c>
      <c r="H24" s="83">
        <f>F24/A24*100</f>
        <v>0</v>
      </c>
    </row>
    <row r="25" spans="1:8" ht="38.25">
      <c r="A25" s="88">
        <v>30000</v>
      </c>
      <c r="B25" s="89"/>
      <c r="C25" s="90"/>
      <c r="D25" s="90">
        <v>643</v>
      </c>
      <c r="E25" s="91" t="s">
        <v>111</v>
      </c>
      <c r="F25" s="73">
        <v>0</v>
      </c>
      <c r="G25" s="73">
        <f>F25-A25</f>
        <v>-30000</v>
      </c>
      <c r="H25" s="99">
        <f>F25/A25*100</f>
        <v>0</v>
      </c>
    </row>
    <row r="26" spans="1:8" ht="12.75">
      <c r="A26" s="52">
        <f>SUM(A27)</f>
        <v>3800</v>
      </c>
      <c r="B26" s="53">
        <v>700</v>
      </c>
      <c r="C26" s="50"/>
      <c r="D26" s="50"/>
      <c r="E26" s="51" t="s">
        <v>25</v>
      </c>
      <c r="F26" s="52">
        <f>F27</f>
        <v>5000</v>
      </c>
      <c r="G26" s="52">
        <f t="shared" si="0"/>
        <v>1200</v>
      </c>
      <c r="H26" s="78">
        <f t="shared" si="1"/>
        <v>131.57894736842107</v>
      </c>
    </row>
    <row r="27" spans="1:8" ht="12.75">
      <c r="A27" s="93">
        <f>SUM(A28)</f>
        <v>3800</v>
      </c>
      <c r="B27" s="94"/>
      <c r="C27" s="96">
        <v>70005</v>
      </c>
      <c r="D27" s="96"/>
      <c r="E27" s="97" t="s">
        <v>26</v>
      </c>
      <c r="F27" s="72">
        <f>F28</f>
        <v>5000</v>
      </c>
      <c r="G27" s="72">
        <f t="shared" si="0"/>
        <v>1200</v>
      </c>
      <c r="H27" s="98">
        <f t="shared" si="1"/>
        <v>131.57894736842107</v>
      </c>
    </row>
    <row r="28" spans="1:8" ht="51">
      <c r="A28" s="88">
        <v>3800</v>
      </c>
      <c r="B28" s="89"/>
      <c r="C28" s="90"/>
      <c r="D28" s="90">
        <v>211</v>
      </c>
      <c r="E28" s="63" t="s">
        <v>130</v>
      </c>
      <c r="F28" s="73">
        <v>5000</v>
      </c>
      <c r="G28" s="73">
        <f t="shared" si="0"/>
        <v>1200</v>
      </c>
      <c r="H28" s="92">
        <f t="shared" si="1"/>
        <v>131.57894736842107</v>
      </c>
    </row>
    <row r="29" spans="1:8" ht="12.75">
      <c r="A29" s="52">
        <f>SUM(A32,A34,A30)</f>
        <v>183500</v>
      </c>
      <c r="B29" s="53">
        <v>710</v>
      </c>
      <c r="C29" s="50"/>
      <c r="D29" s="50"/>
      <c r="E29" s="51" t="s">
        <v>27</v>
      </c>
      <c r="F29" s="52">
        <f>F30+F32+F34</f>
        <v>203300</v>
      </c>
      <c r="G29" s="52">
        <f t="shared" si="0"/>
        <v>19800</v>
      </c>
      <c r="H29" s="78">
        <f t="shared" si="1"/>
        <v>110.79019073569482</v>
      </c>
    </row>
    <row r="30" spans="1:8" ht="25.5">
      <c r="A30" s="93">
        <f>SUM(A31)</f>
        <v>102500</v>
      </c>
      <c r="B30" s="94"/>
      <c r="C30" s="96">
        <v>71013</v>
      </c>
      <c r="D30" s="96"/>
      <c r="E30" s="97" t="s">
        <v>28</v>
      </c>
      <c r="F30" s="72">
        <f>F31</f>
        <v>115300</v>
      </c>
      <c r="G30" s="72">
        <f t="shared" si="0"/>
        <v>12800</v>
      </c>
      <c r="H30" s="98">
        <f t="shared" si="1"/>
        <v>112.48780487804879</v>
      </c>
    </row>
    <row r="31" spans="1:8" ht="51">
      <c r="A31" s="79">
        <v>102500</v>
      </c>
      <c r="B31" s="61"/>
      <c r="C31" s="62"/>
      <c r="D31" s="62">
        <v>211</v>
      </c>
      <c r="E31" s="63" t="s">
        <v>130</v>
      </c>
      <c r="F31" s="64">
        <v>115300</v>
      </c>
      <c r="G31" s="64">
        <f t="shared" si="0"/>
        <v>12800</v>
      </c>
      <c r="H31" s="65">
        <f t="shared" si="1"/>
        <v>112.48780487804879</v>
      </c>
    </row>
    <row r="32" spans="1:8" ht="12.75">
      <c r="A32" s="79">
        <f>A33</f>
        <v>2000</v>
      </c>
      <c r="B32" s="61"/>
      <c r="C32" s="62">
        <v>71014</v>
      </c>
      <c r="D32" s="62"/>
      <c r="E32" s="63" t="s">
        <v>29</v>
      </c>
      <c r="F32" s="64">
        <f>F33</f>
        <v>2000</v>
      </c>
      <c r="G32" s="64">
        <f t="shared" si="0"/>
        <v>0</v>
      </c>
      <c r="H32" s="65">
        <f t="shared" si="1"/>
        <v>100</v>
      </c>
    </row>
    <row r="33" spans="1:8" ht="51">
      <c r="A33" s="79">
        <v>2000</v>
      </c>
      <c r="B33" s="61"/>
      <c r="C33" s="62"/>
      <c r="D33" s="62">
        <v>211</v>
      </c>
      <c r="E33" s="63" t="s">
        <v>130</v>
      </c>
      <c r="F33" s="64">
        <v>2000</v>
      </c>
      <c r="G33" s="64">
        <f t="shared" si="0"/>
        <v>0</v>
      </c>
      <c r="H33" s="65">
        <f t="shared" si="1"/>
        <v>100</v>
      </c>
    </row>
    <row r="34" spans="1:8" ht="12.75">
      <c r="A34" s="79">
        <f>A35</f>
        <v>79000</v>
      </c>
      <c r="B34" s="61"/>
      <c r="C34" s="62">
        <v>71015</v>
      </c>
      <c r="D34" s="62"/>
      <c r="E34" s="63" t="s">
        <v>30</v>
      </c>
      <c r="F34" s="64">
        <f>F35</f>
        <v>86000</v>
      </c>
      <c r="G34" s="64">
        <f t="shared" si="0"/>
        <v>7000</v>
      </c>
      <c r="H34" s="65">
        <f t="shared" si="1"/>
        <v>108.86075949367088</v>
      </c>
    </row>
    <row r="35" spans="1:8" ht="51">
      <c r="A35" s="88">
        <v>79000</v>
      </c>
      <c r="B35" s="89"/>
      <c r="C35" s="90"/>
      <c r="D35" s="90">
        <v>211</v>
      </c>
      <c r="E35" s="75" t="s">
        <v>130</v>
      </c>
      <c r="F35" s="73">
        <v>86000</v>
      </c>
      <c r="G35" s="73">
        <f t="shared" si="0"/>
        <v>7000</v>
      </c>
      <c r="H35" s="92">
        <f t="shared" si="1"/>
        <v>108.86075949367088</v>
      </c>
    </row>
    <row r="36" spans="1:8" ht="12.75">
      <c r="A36" s="52">
        <f>SUM(A37,A40)</f>
        <v>179690</v>
      </c>
      <c r="B36" s="53">
        <v>750</v>
      </c>
      <c r="C36" s="50"/>
      <c r="D36" s="50"/>
      <c r="E36" s="30" t="s">
        <v>31</v>
      </c>
      <c r="F36" s="52">
        <f>SUM(F37,F40)</f>
        <v>187610</v>
      </c>
      <c r="G36" s="52">
        <f t="shared" si="0"/>
        <v>7920</v>
      </c>
      <c r="H36" s="78">
        <f t="shared" si="1"/>
        <v>104.4075908509099</v>
      </c>
    </row>
    <row r="37" spans="1:8" ht="12.75">
      <c r="A37" s="93">
        <f>SUM(A38:A39)</f>
        <v>150690</v>
      </c>
      <c r="B37" s="94"/>
      <c r="C37" s="96">
        <v>75011</v>
      </c>
      <c r="D37" s="96"/>
      <c r="E37" s="97" t="s">
        <v>32</v>
      </c>
      <c r="F37" s="72">
        <f>F38+F39</f>
        <v>156610</v>
      </c>
      <c r="G37" s="72">
        <f t="shared" si="0"/>
        <v>5920</v>
      </c>
      <c r="H37" s="98">
        <f t="shared" si="1"/>
        <v>103.92859512907293</v>
      </c>
    </row>
    <row r="38" spans="1:8" ht="51">
      <c r="A38" s="79">
        <v>139800</v>
      </c>
      <c r="B38" s="61"/>
      <c r="C38" s="62"/>
      <c r="D38" s="62">
        <v>211</v>
      </c>
      <c r="E38" s="63" t="s">
        <v>130</v>
      </c>
      <c r="F38" s="64">
        <v>145300</v>
      </c>
      <c r="G38" s="64">
        <f t="shared" si="0"/>
        <v>5500</v>
      </c>
      <c r="H38" s="65">
        <f t="shared" si="1"/>
        <v>103.93419170243206</v>
      </c>
    </row>
    <row r="39" spans="1:8" ht="51">
      <c r="A39" s="79">
        <v>10890</v>
      </c>
      <c r="B39" s="61"/>
      <c r="C39" s="62"/>
      <c r="D39" s="62">
        <v>212</v>
      </c>
      <c r="E39" s="63" t="s">
        <v>145</v>
      </c>
      <c r="F39" s="64">
        <v>11310</v>
      </c>
      <c r="G39" s="64">
        <f t="shared" si="0"/>
        <v>420</v>
      </c>
      <c r="H39" s="65">
        <f t="shared" si="1"/>
        <v>103.85674931129476</v>
      </c>
    </row>
    <row r="40" spans="1:8" ht="12.75">
      <c r="A40" s="79">
        <f>SUM(A41:A42)</f>
        <v>29000</v>
      </c>
      <c r="B40" s="61"/>
      <c r="C40" s="62">
        <v>75045</v>
      </c>
      <c r="D40" s="62"/>
      <c r="E40" s="63" t="s">
        <v>43</v>
      </c>
      <c r="F40" s="64">
        <f>F41+F42</f>
        <v>31000</v>
      </c>
      <c r="G40" s="64">
        <f t="shared" si="0"/>
        <v>2000</v>
      </c>
      <c r="H40" s="65">
        <f t="shared" si="1"/>
        <v>106.89655172413792</v>
      </c>
    </row>
    <row r="41" spans="1:8" ht="51">
      <c r="A41" s="79">
        <v>20109</v>
      </c>
      <c r="B41" s="61"/>
      <c r="C41" s="62"/>
      <c r="D41" s="62">
        <v>211</v>
      </c>
      <c r="E41" s="63" t="s">
        <v>130</v>
      </c>
      <c r="F41" s="64">
        <v>23000</v>
      </c>
      <c r="G41" s="64">
        <f t="shared" si="0"/>
        <v>2891</v>
      </c>
      <c r="H41" s="65">
        <f t="shared" si="1"/>
        <v>114.3766472723656</v>
      </c>
    </row>
    <row r="42" spans="1:8" ht="51">
      <c r="A42" s="88">
        <v>8891</v>
      </c>
      <c r="B42" s="89"/>
      <c r="C42" s="90"/>
      <c r="D42" s="90">
        <v>212</v>
      </c>
      <c r="E42" s="75" t="s">
        <v>145</v>
      </c>
      <c r="F42" s="73">
        <v>8000</v>
      </c>
      <c r="G42" s="73">
        <f t="shared" si="0"/>
        <v>-891</v>
      </c>
      <c r="H42" s="92">
        <f t="shared" si="1"/>
        <v>89.9786300753571</v>
      </c>
    </row>
    <row r="43" spans="1:8" s="1" customFormat="1" ht="38.25">
      <c r="A43" s="52">
        <f>SUM(A44)</f>
        <v>22230</v>
      </c>
      <c r="B43" s="53">
        <v>751</v>
      </c>
      <c r="C43" s="50"/>
      <c r="D43" s="50"/>
      <c r="E43" s="30" t="s">
        <v>148</v>
      </c>
      <c r="F43" s="52">
        <f>SUM(F44)</f>
        <v>0</v>
      </c>
      <c r="G43" s="52">
        <f>F43-A43</f>
        <v>-22230</v>
      </c>
      <c r="H43" s="78">
        <f>F43/A43*100</f>
        <v>0</v>
      </c>
    </row>
    <row r="44" spans="1:8" ht="38.25">
      <c r="A44" s="93">
        <f>SUM(A45)</f>
        <v>22230</v>
      </c>
      <c r="B44" s="94"/>
      <c r="C44" s="96">
        <v>75109</v>
      </c>
      <c r="D44" s="96"/>
      <c r="E44" s="97" t="s">
        <v>149</v>
      </c>
      <c r="F44" s="93">
        <f>SUM(F45)</f>
        <v>0</v>
      </c>
      <c r="G44" s="72">
        <f>F44-A44</f>
        <v>-22230</v>
      </c>
      <c r="H44" s="98">
        <f>F44/A44*100</f>
        <v>0</v>
      </c>
    </row>
    <row r="45" spans="1:8" ht="51">
      <c r="A45" s="88">
        <v>22230</v>
      </c>
      <c r="B45" s="89"/>
      <c r="C45" s="90"/>
      <c r="D45" s="90">
        <v>211</v>
      </c>
      <c r="E45" s="63" t="s">
        <v>130</v>
      </c>
      <c r="F45" s="73">
        <v>0</v>
      </c>
      <c r="G45" s="73">
        <f>F45-A45</f>
        <v>-22230</v>
      </c>
      <c r="H45" s="92">
        <f>F45/A45*100</f>
        <v>0</v>
      </c>
    </row>
    <row r="46" spans="1:8" ht="25.5">
      <c r="A46" s="52">
        <f>SUM(A47,A49)</f>
        <v>7086857</v>
      </c>
      <c r="B46" s="53">
        <v>754</v>
      </c>
      <c r="C46" s="50"/>
      <c r="D46" s="50"/>
      <c r="E46" s="51" t="s">
        <v>44</v>
      </c>
      <c r="F46" s="52">
        <f>SUM(F47,F49)</f>
        <v>7782000</v>
      </c>
      <c r="G46" s="52">
        <f t="shared" si="0"/>
        <v>695143</v>
      </c>
      <c r="H46" s="78">
        <f t="shared" si="1"/>
        <v>109.80890400356604</v>
      </c>
    </row>
    <row r="47" spans="1:8" ht="12.75">
      <c r="A47" s="93">
        <f>SUM(A48)</f>
        <v>5496857</v>
      </c>
      <c r="B47" s="94"/>
      <c r="C47" s="96">
        <v>75405</v>
      </c>
      <c r="D47" s="96"/>
      <c r="E47" s="97" t="s">
        <v>45</v>
      </c>
      <c r="F47" s="72">
        <f>F48</f>
        <v>6135000</v>
      </c>
      <c r="G47" s="72">
        <f t="shared" si="0"/>
        <v>638143</v>
      </c>
      <c r="H47" s="98">
        <f t="shared" si="1"/>
        <v>111.60923414962404</v>
      </c>
    </row>
    <row r="48" spans="1:8" ht="51">
      <c r="A48" s="79">
        <v>5496857</v>
      </c>
      <c r="B48" s="61"/>
      <c r="C48" s="62"/>
      <c r="D48" s="62">
        <v>211</v>
      </c>
      <c r="E48" s="63" t="s">
        <v>130</v>
      </c>
      <c r="F48" s="64">
        <v>6135000</v>
      </c>
      <c r="G48" s="64">
        <f t="shared" si="0"/>
        <v>638143</v>
      </c>
      <c r="H48" s="65">
        <f t="shared" si="1"/>
        <v>111.60923414962404</v>
      </c>
    </row>
    <row r="49" spans="1:8" ht="25.5">
      <c r="A49" s="79">
        <f>SUM(A50:A50)</f>
        <v>1590000</v>
      </c>
      <c r="B49" s="61"/>
      <c r="C49" s="62">
        <v>75411</v>
      </c>
      <c r="D49" s="62"/>
      <c r="E49" s="63" t="s">
        <v>46</v>
      </c>
      <c r="F49" s="64">
        <f>F50</f>
        <v>1647000</v>
      </c>
      <c r="G49" s="64">
        <f t="shared" si="0"/>
        <v>57000</v>
      </c>
      <c r="H49" s="65">
        <f t="shared" si="1"/>
        <v>103.58490566037737</v>
      </c>
    </row>
    <row r="50" spans="1:8" ht="51">
      <c r="A50" s="79">
        <v>1590000</v>
      </c>
      <c r="B50" s="61"/>
      <c r="C50" s="62"/>
      <c r="D50" s="62">
        <v>211</v>
      </c>
      <c r="E50" s="63" t="s">
        <v>130</v>
      </c>
      <c r="F50" s="64">
        <v>1647000</v>
      </c>
      <c r="G50" s="64">
        <f t="shared" si="0"/>
        <v>57000</v>
      </c>
      <c r="H50" s="65">
        <f t="shared" si="1"/>
        <v>103.58490566037737</v>
      </c>
    </row>
    <row r="51" spans="1:8" ht="38.25">
      <c r="A51" s="52">
        <f>SUM(A52)</f>
        <v>310619</v>
      </c>
      <c r="B51" s="53">
        <v>756</v>
      </c>
      <c r="C51" s="50"/>
      <c r="D51" s="50"/>
      <c r="E51" s="51" t="s">
        <v>47</v>
      </c>
      <c r="F51" s="52">
        <f>F52</f>
        <v>324554</v>
      </c>
      <c r="G51" s="52">
        <f t="shared" si="0"/>
        <v>13935</v>
      </c>
      <c r="H51" s="78">
        <f t="shared" si="1"/>
        <v>104.48620335523584</v>
      </c>
    </row>
    <row r="52" spans="1:8" ht="25.5">
      <c r="A52" s="93">
        <f>SUM(A53)</f>
        <v>310619</v>
      </c>
      <c r="B52" s="94"/>
      <c r="C52" s="96">
        <v>75622</v>
      </c>
      <c r="D52" s="96"/>
      <c r="E52" s="97" t="s">
        <v>48</v>
      </c>
      <c r="F52" s="72">
        <f>F53</f>
        <v>324554</v>
      </c>
      <c r="G52" s="72">
        <f t="shared" si="0"/>
        <v>13935</v>
      </c>
      <c r="H52" s="98">
        <f t="shared" si="1"/>
        <v>104.48620335523584</v>
      </c>
    </row>
    <row r="53" spans="1:8" ht="12.75">
      <c r="A53" s="88">
        <v>310619</v>
      </c>
      <c r="B53" s="89"/>
      <c r="C53" s="90"/>
      <c r="D53" s="100" t="s">
        <v>9</v>
      </c>
      <c r="E53" s="91" t="s">
        <v>49</v>
      </c>
      <c r="F53" s="73">
        <v>324554</v>
      </c>
      <c r="G53" s="73">
        <f t="shared" si="0"/>
        <v>13935</v>
      </c>
      <c r="H53" s="92">
        <f t="shared" si="1"/>
        <v>104.48620335523584</v>
      </c>
    </row>
    <row r="54" spans="1:8" ht="12.75">
      <c r="A54" s="52">
        <f>SUM(A55,A57,A59)</f>
        <v>19032045</v>
      </c>
      <c r="B54" s="53">
        <v>758</v>
      </c>
      <c r="C54" s="50"/>
      <c r="D54" s="50"/>
      <c r="E54" s="51" t="s">
        <v>50</v>
      </c>
      <c r="F54" s="52">
        <f>SUM(F55,F57,F59)</f>
        <v>20178727</v>
      </c>
      <c r="G54" s="52">
        <f t="shared" si="0"/>
        <v>1146682</v>
      </c>
      <c r="H54" s="78">
        <f t="shared" si="1"/>
        <v>106.02500677147411</v>
      </c>
    </row>
    <row r="55" spans="1:8" ht="25.5">
      <c r="A55" s="93">
        <f>A56</f>
        <v>14221661</v>
      </c>
      <c r="B55" s="94"/>
      <c r="C55" s="96">
        <v>75801</v>
      </c>
      <c r="D55" s="96"/>
      <c r="E55" s="97" t="s">
        <v>51</v>
      </c>
      <c r="F55" s="72">
        <f>SUM(F56)</f>
        <v>15315468</v>
      </c>
      <c r="G55" s="72">
        <f t="shared" si="0"/>
        <v>1093807</v>
      </c>
      <c r="H55" s="98">
        <f t="shared" si="1"/>
        <v>107.69113396810681</v>
      </c>
    </row>
    <row r="56" spans="1:8" ht="12.75">
      <c r="A56" s="79">
        <v>14221661</v>
      </c>
      <c r="B56" s="61"/>
      <c r="C56" s="62"/>
      <c r="D56" s="62">
        <v>292</v>
      </c>
      <c r="E56" s="63" t="s">
        <v>52</v>
      </c>
      <c r="F56" s="64">
        <v>15315468</v>
      </c>
      <c r="G56" s="64">
        <f t="shared" si="0"/>
        <v>1093807</v>
      </c>
      <c r="H56" s="65">
        <f t="shared" si="1"/>
        <v>107.69113396810681</v>
      </c>
    </row>
    <row r="57" spans="1:8" ht="25.5">
      <c r="A57" s="79">
        <f>A58</f>
        <v>1026285</v>
      </c>
      <c r="B57" s="61"/>
      <c r="C57" s="62">
        <v>75803</v>
      </c>
      <c r="D57" s="62"/>
      <c r="E57" s="63" t="s">
        <v>53</v>
      </c>
      <c r="F57" s="64">
        <f>SUM(F58)</f>
        <v>1081247</v>
      </c>
      <c r="G57" s="64">
        <f t="shared" si="0"/>
        <v>54962</v>
      </c>
      <c r="H57" s="65">
        <f t="shared" si="1"/>
        <v>105.35543245784554</v>
      </c>
    </row>
    <row r="58" spans="1:8" ht="12.75">
      <c r="A58" s="79">
        <v>1026285</v>
      </c>
      <c r="B58" s="61"/>
      <c r="C58" s="62"/>
      <c r="D58" s="62">
        <v>292</v>
      </c>
      <c r="E58" s="63" t="s">
        <v>52</v>
      </c>
      <c r="F58" s="64">
        <v>1081247</v>
      </c>
      <c r="G58" s="64">
        <f t="shared" si="0"/>
        <v>54962</v>
      </c>
      <c r="H58" s="65">
        <f t="shared" si="1"/>
        <v>105.35543245784554</v>
      </c>
    </row>
    <row r="59" spans="1:8" ht="25.5">
      <c r="A59" s="79">
        <f>A60</f>
        <v>3784099</v>
      </c>
      <c r="B59" s="61"/>
      <c r="C59" s="62">
        <v>75806</v>
      </c>
      <c r="D59" s="62"/>
      <c r="E59" s="63" t="s">
        <v>54</v>
      </c>
      <c r="F59" s="64">
        <f>SUM(F60)</f>
        <v>3782012</v>
      </c>
      <c r="G59" s="64">
        <f t="shared" si="0"/>
        <v>-2087</v>
      </c>
      <c r="H59" s="65">
        <f t="shared" si="1"/>
        <v>99.94484816597028</v>
      </c>
    </row>
    <row r="60" spans="1:8" ht="12.75">
      <c r="A60" s="88">
        <v>3784099</v>
      </c>
      <c r="B60" s="89"/>
      <c r="C60" s="90"/>
      <c r="D60" s="90">
        <v>292</v>
      </c>
      <c r="E60" s="91" t="s">
        <v>52</v>
      </c>
      <c r="F60" s="73">
        <v>3782012</v>
      </c>
      <c r="G60" s="73">
        <f t="shared" si="0"/>
        <v>-2087</v>
      </c>
      <c r="H60" s="92">
        <f t="shared" si="1"/>
        <v>99.94484816597028</v>
      </c>
    </row>
    <row r="61" spans="1:8" s="1" customFormat="1" ht="12.75">
      <c r="A61" s="2">
        <f>SUM(A62,A64,A66,A68,A70)</f>
        <v>258948</v>
      </c>
      <c r="B61" s="12">
        <v>801</v>
      </c>
      <c r="C61" s="29"/>
      <c r="D61" s="29"/>
      <c r="E61" s="30" t="s">
        <v>56</v>
      </c>
      <c r="F61" s="2">
        <f>SUM(F62,F64,F66,F68,F70)</f>
        <v>66097</v>
      </c>
      <c r="G61" s="2">
        <f>SUM(G62,G64,G66,G68,G70)</f>
        <v>-192851</v>
      </c>
      <c r="H61" s="86">
        <f t="shared" si="1"/>
        <v>25.525201971052102</v>
      </c>
    </row>
    <row r="62" spans="1:8" s="1" customFormat="1" ht="12.75">
      <c r="A62" s="24">
        <f>SUM(A63)</f>
        <v>2574</v>
      </c>
      <c r="B62" s="166"/>
      <c r="C62" s="167">
        <v>80102</v>
      </c>
      <c r="D62" s="167"/>
      <c r="E62" s="168" t="s">
        <v>150</v>
      </c>
      <c r="F62" s="24">
        <f>SUM(F63)</f>
        <v>0</v>
      </c>
      <c r="G62" s="24">
        <f aca="true" t="shared" si="2" ref="G62:G67">F62-A62</f>
        <v>-2574</v>
      </c>
      <c r="H62" s="165">
        <f aca="true" t="shared" si="3" ref="H62:H67">F62/A62*100</f>
        <v>0</v>
      </c>
    </row>
    <row r="63" spans="1:8" s="1" customFormat="1" ht="38.25">
      <c r="A63" s="79">
        <v>2574</v>
      </c>
      <c r="B63" s="80"/>
      <c r="C63" s="81"/>
      <c r="D63" s="81">
        <v>213</v>
      </c>
      <c r="E63" s="63" t="s">
        <v>131</v>
      </c>
      <c r="F63" s="79">
        <v>0</v>
      </c>
      <c r="G63" s="79">
        <f t="shared" si="2"/>
        <v>-2574</v>
      </c>
      <c r="H63" s="83">
        <f t="shared" si="3"/>
        <v>0</v>
      </c>
    </row>
    <row r="64" spans="1:8" s="1" customFormat="1" ht="12.75">
      <c r="A64" s="79">
        <f>SUM(A65)</f>
        <v>5718</v>
      </c>
      <c r="B64" s="80"/>
      <c r="C64" s="81">
        <v>80111</v>
      </c>
      <c r="D64" s="81"/>
      <c r="E64" s="82" t="s">
        <v>118</v>
      </c>
      <c r="F64" s="79">
        <f>SUM(F65)</f>
        <v>0</v>
      </c>
      <c r="G64" s="79">
        <f t="shared" si="2"/>
        <v>-5718</v>
      </c>
      <c r="H64" s="83">
        <f t="shared" si="3"/>
        <v>0</v>
      </c>
    </row>
    <row r="65" spans="1:8" s="1" customFormat="1" ht="38.25">
      <c r="A65" s="79">
        <v>5718</v>
      </c>
      <c r="B65" s="80"/>
      <c r="C65" s="81"/>
      <c r="D65" s="81">
        <v>213</v>
      </c>
      <c r="E65" s="63" t="s">
        <v>131</v>
      </c>
      <c r="F65" s="79">
        <v>0</v>
      </c>
      <c r="G65" s="79">
        <f t="shared" si="2"/>
        <v>-5718</v>
      </c>
      <c r="H65" s="83">
        <f t="shared" si="3"/>
        <v>0</v>
      </c>
    </row>
    <row r="66" spans="1:8" s="1" customFormat="1" ht="12.75">
      <c r="A66" s="79">
        <f>SUM(A67)</f>
        <v>16083</v>
      </c>
      <c r="B66" s="80"/>
      <c r="C66" s="81">
        <v>80120</v>
      </c>
      <c r="D66" s="81"/>
      <c r="E66" s="82" t="s">
        <v>57</v>
      </c>
      <c r="F66" s="79">
        <f>SUM(F67)</f>
        <v>0</v>
      </c>
      <c r="G66" s="79">
        <f t="shared" si="2"/>
        <v>-16083</v>
      </c>
      <c r="H66" s="83">
        <f t="shared" si="3"/>
        <v>0</v>
      </c>
    </row>
    <row r="67" spans="1:8" s="1" customFormat="1" ht="38.25">
      <c r="A67" s="79">
        <v>16083</v>
      </c>
      <c r="B67" s="80"/>
      <c r="C67" s="81"/>
      <c r="D67" s="81">
        <v>213</v>
      </c>
      <c r="E67" s="63" t="s">
        <v>131</v>
      </c>
      <c r="F67" s="79">
        <v>0</v>
      </c>
      <c r="G67" s="79">
        <f t="shared" si="2"/>
        <v>-16083</v>
      </c>
      <c r="H67" s="83">
        <f t="shared" si="3"/>
        <v>0</v>
      </c>
    </row>
    <row r="68" spans="1:8" ht="12.75">
      <c r="A68" s="148">
        <f>SUM(A69)</f>
        <v>146774</v>
      </c>
      <c r="B68" s="142"/>
      <c r="C68" s="143">
        <v>80130</v>
      </c>
      <c r="D68" s="143"/>
      <c r="E68" s="63" t="s">
        <v>112</v>
      </c>
      <c r="F68" s="148">
        <f>SUM(F69)</f>
        <v>0</v>
      </c>
      <c r="G68" s="21">
        <f t="shared" si="0"/>
        <v>-146774</v>
      </c>
      <c r="H68" s="169">
        <f t="shared" si="1"/>
        <v>0</v>
      </c>
    </row>
    <row r="69" spans="1:8" ht="38.25">
      <c r="A69" s="79">
        <v>146774</v>
      </c>
      <c r="B69" s="61"/>
      <c r="C69" s="62"/>
      <c r="D69" s="62">
        <v>213</v>
      </c>
      <c r="E69" s="63" t="s">
        <v>131</v>
      </c>
      <c r="F69" s="64">
        <v>0</v>
      </c>
      <c r="G69" s="64">
        <f t="shared" si="0"/>
        <v>-146774</v>
      </c>
      <c r="H69" s="104">
        <f t="shared" si="1"/>
        <v>0</v>
      </c>
    </row>
    <row r="70" spans="1:8" ht="12.75">
      <c r="A70" s="79">
        <f>SUM(A71)</f>
        <v>87799</v>
      </c>
      <c r="B70" s="61"/>
      <c r="C70" s="62">
        <v>80195</v>
      </c>
      <c r="D70" s="62"/>
      <c r="E70" s="144" t="s">
        <v>105</v>
      </c>
      <c r="F70" s="79">
        <f>SUM(F71)</f>
        <v>66097</v>
      </c>
      <c r="G70" s="64">
        <f t="shared" si="0"/>
        <v>-21702</v>
      </c>
      <c r="H70" s="65">
        <f t="shared" si="1"/>
        <v>75.28217861251267</v>
      </c>
    </row>
    <row r="71" spans="1:8" ht="38.25">
      <c r="A71" s="88">
        <v>87799</v>
      </c>
      <c r="B71" s="89"/>
      <c r="C71" s="90"/>
      <c r="D71" s="90">
        <v>213</v>
      </c>
      <c r="E71" s="91" t="s">
        <v>131</v>
      </c>
      <c r="F71" s="73">
        <v>66097</v>
      </c>
      <c r="G71" s="73">
        <f t="shared" si="0"/>
        <v>-21702</v>
      </c>
      <c r="H71" s="92">
        <f t="shared" si="1"/>
        <v>75.28217861251267</v>
      </c>
    </row>
    <row r="72" spans="1:8" ht="12.75">
      <c r="A72" s="52">
        <f>SUM(A73,)</f>
        <v>811175</v>
      </c>
      <c r="B72" s="53">
        <v>851</v>
      </c>
      <c r="C72" s="50"/>
      <c r="D72" s="50"/>
      <c r="E72" s="51" t="s">
        <v>63</v>
      </c>
      <c r="F72" s="52">
        <f>SUM(F73,)</f>
        <v>815355</v>
      </c>
      <c r="G72" s="52">
        <f t="shared" si="0"/>
        <v>4180</v>
      </c>
      <c r="H72" s="78">
        <f t="shared" si="1"/>
        <v>100.51530187690696</v>
      </c>
    </row>
    <row r="73" spans="1:8" ht="38.25">
      <c r="A73" s="79">
        <f>SUM(A74)</f>
        <v>811175</v>
      </c>
      <c r="B73" s="61"/>
      <c r="C73" s="62">
        <v>85156</v>
      </c>
      <c r="D73" s="62"/>
      <c r="E73" s="63" t="s">
        <v>64</v>
      </c>
      <c r="F73" s="64">
        <f>F74</f>
        <v>815355</v>
      </c>
      <c r="G73" s="64">
        <f t="shared" si="0"/>
        <v>4180</v>
      </c>
      <c r="H73" s="65">
        <f t="shared" si="1"/>
        <v>100.51530187690696</v>
      </c>
    </row>
    <row r="74" spans="1:8" ht="51">
      <c r="A74" s="88">
        <v>811175</v>
      </c>
      <c r="B74" s="89"/>
      <c r="C74" s="90"/>
      <c r="D74" s="90">
        <v>211</v>
      </c>
      <c r="E74" s="63" t="s">
        <v>130</v>
      </c>
      <c r="F74" s="73">
        <v>815355</v>
      </c>
      <c r="G74" s="73">
        <f t="shared" si="0"/>
        <v>4180</v>
      </c>
      <c r="H74" s="92">
        <f t="shared" si="1"/>
        <v>100.51530187690696</v>
      </c>
    </row>
    <row r="75" spans="1:8" ht="12.75">
      <c r="A75" s="52">
        <f>A76+A78+A80+A82+A84+A88+A91+A86</f>
        <v>3068875</v>
      </c>
      <c r="B75" s="53">
        <v>853</v>
      </c>
      <c r="C75" s="50"/>
      <c r="D75" s="50"/>
      <c r="E75" s="51" t="s">
        <v>65</v>
      </c>
      <c r="F75" s="52">
        <f>F76+F78+F80+F82+F84+F88+F91+F86</f>
        <v>2884515</v>
      </c>
      <c r="G75" s="52">
        <f t="shared" si="0"/>
        <v>-184360</v>
      </c>
      <c r="H75" s="78">
        <f t="shared" si="1"/>
        <v>93.9925868600057</v>
      </c>
    </row>
    <row r="76" spans="1:8" ht="12.75">
      <c r="A76" s="93">
        <f>SUM(A77)</f>
        <v>1269781</v>
      </c>
      <c r="B76" s="94"/>
      <c r="C76" s="96">
        <v>85301</v>
      </c>
      <c r="D76" s="96"/>
      <c r="E76" s="97" t="s">
        <v>66</v>
      </c>
      <c r="F76" s="72">
        <f>F77</f>
        <v>1014120</v>
      </c>
      <c r="G76" s="72">
        <f t="shared" si="0"/>
        <v>-255661</v>
      </c>
      <c r="H76" s="98">
        <f t="shared" si="1"/>
        <v>79.86574062771454</v>
      </c>
    </row>
    <row r="77" spans="1:8" ht="38.25">
      <c r="A77" s="79">
        <v>1269781</v>
      </c>
      <c r="B77" s="61"/>
      <c r="C77" s="62"/>
      <c r="D77" s="62">
        <v>213</v>
      </c>
      <c r="E77" s="91" t="s">
        <v>131</v>
      </c>
      <c r="F77" s="64">
        <v>1014120</v>
      </c>
      <c r="G77" s="64">
        <f t="shared" si="0"/>
        <v>-255661</v>
      </c>
      <c r="H77" s="65">
        <f t="shared" si="1"/>
        <v>79.86574062771454</v>
      </c>
    </row>
    <row r="78" spans="1:8" ht="12.75">
      <c r="A78" s="79">
        <f>SUM(A79)</f>
        <v>683770</v>
      </c>
      <c r="B78" s="61"/>
      <c r="C78" s="62">
        <v>85304</v>
      </c>
      <c r="D78" s="62"/>
      <c r="E78" s="63" t="s">
        <v>67</v>
      </c>
      <c r="F78" s="64">
        <f>F79</f>
        <v>743200</v>
      </c>
      <c r="G78" s="64">
        <f t="shared" si="0"/>
        <v>59430</v>
      </c>
      <c r="H78" s="65">
        <f t="shared" si="1"/>
        <v>108.69151907805256</v>
      </c>
    </row>
    <row r="79" spans="1:8" ht="38.25">
      <c r="A79" s="79">
        <v>683770</v>
      </c>
      <c r="B79" s="61"/>
      <c r="C79" s="62"/>
      <c r="D79" s="62">
        <v>213</v>
      </c>
      <c r="E79" s="91" t="s">
        <v>131</v>
      </c>
      <c r="F79" s="64">
        <v>743200</v>
      </c>
      <c r="G79" s="64">
        <f t="shared" si="0"/>
        <v>59430</v>
      </c>
      <c r="H79" s="65">
        <f t="shared" si="1"/>
        <v>108.69151907805256</v>
      </c>
    </row>
    <row r="80" spans="1:8" ht="25.5">
      <c r="A80" s="79">
        <f>SUM(A81)</f>
        <v>105200</v>
      </c>
      <c r="B80" s="61"/>
      <c r="C80" s="62">
        <v>85316</v>
      </c>
      <c r="D80" s="62"/>
      <c r="E80" s="63" t="s">
        <v>68</v>
      </c>
      <c r="F80" s="64">
        <f>F81</f>
        <v>112000</v>
      </c>
      <c r="G80" s="64">
        <f t="shared" si="0"/>
        <v>6800</v>
      </c>
      <c r="H80" s="65">
        <f t="shared" si="1"/>
        <v>106.4638783269962</v>
      </c>
    </row>
    <row r="81" spans="1:8" ht="51">
      <c r="A81" s="79">
        <v>105200</v>
      </c>
      <c r="B81" s="61"/>
      <c r="C81" s="62"/>
      <c r="D81" s="62">
        <v>211</v>
      </c>
      <c r="E81" s="63" t="s">
        <v>130</v>
      </c>
      <c r="F81" s="64">
        <v>112000</v>
      </c>
      <c r="G81" s="64">
        <f aca="true" t="shared" si="4" ref="G81:G104">F81-A81</f>
        <v>6800</v>
      </c>
      <c r="H81" s="65">
        <f t="shared" si="1"/>
        <v>106.4638783269962</v>
      </c>
    </row>
    <row r="82" spans="1:8" ht="12.75" customHeight="1">
      <c r="A82" s="79">
        <f>SUM(A83)</f>
        <v>99900</v>
      </c>
      <c r="B82" s="61"/>
      <c r="C82" s="62">
        <v>85318</v>
      </c>
      <c r="D82" s="62"/>
      <c r="E82" s="63" t="s">
        <v>69</v>
      </c>
      <c r="F82" s="64">
        <f>F83</f>
        <v>88500</v>
      </c>
      <c r="G82" s="64">
        <f t="shared" si="4"/>
        <v>-11400</v>
      </c>
      <c r="H82" s="65">
        <f t="shared" si="1"/>
        <v>88.58858858858859</v>
      </c>
    </row>
    <row r="83" spans="1:8" ht="51">
      <c r="A83" s="79">
        <v>99900</v>
      </c>
      <c r="B83" s="61"/>
      <c r="C83" s="62"/>
      <c r="D83" s="62">
        <v>211</v>
      </c>
      <c r="E83" s="63" t="s">
        <v>130</v>
      </c>
      <c r="F83" s="64">
        <v>88500</v>
      </c>
      <c r="G83" s="64">
        <f t="shared" si="4"/>
        <v>-11400</v>
      </c>
      <c r="H83" s="65">
        <f t="shared" si="1"/>
        <v>88.58858858858859</v>
      </c>
    </row>
    <row r="84" spans="1:8" ht="25.5">
      <c r="A84" s="79">
        <f>SUM(A85)</f>
        <v>64300</v>
      </c>
      <c r="B84" s="61"/>
      <c r="C84" s="62">
        <v>85321</v>
      </c>
      <c r="D84" s="62"/>
      <c r="E84" s="63" t="s">
        <v>70</v>
      </c>
      <c r="F84" s="64">
        <f>F85</f>
        <v>66600</v>
      </c>
      <c r="G84" s="64">
        <f t="shared" si="4"/>
        <v>2300</v>
      </c>
      <c r="H84" s="65">
        <f t="shared" si="1"/>
        <v>103.57698289269051</v>
      </c>
    </row>
    <row r="85" spans="1:8" ht="51">
      <c r="A85" s="79">
        <v>64300</v>
      </c>
      <c r="B85" s="61"/>
      <c r="C85" s="62"/>
      <c r="D85" s="62">
        <v>211</v>
      </c>
      <c r="E85" s="63" t="s">
        <v>130</v>
      </c>
      <c r="F85" s="64">
        <v>66600</v>
      </c>
      <c r="G85" s="64">
        <f t="shared" si="4"/>
        <v>2300</v>
      </c>
      <c r="H85" s="65">
        <f t="shared" si="1"/>
        <v>103.57698289269051</v>
      </c>
    </row>
    <row r="86" spans="1:8" ht="12.75">
      <c r="A86" s="79">
        <f>SUM(A87)</f>
        <v>0</v>
      </c>
      <c r="B86" s="61"/>
      <c r="C86" s="62">
        <v>85326</v>
      </c>
      <c r="D86" s="62"/>
      <c r="E86" s="63" t="s">
        <v>129</v>
      </c>
      <c r="F86" s="79">
        <f>SUM(F87)</f>
        <v>10500</v>
      </c>
      <c r="G86" s="64">
        <f>F86-A86</f>
        <v>10500</v>
      </c>
      <c r="H86" s="104" t="e">
        <f>F86/A86*100</f>
        <v>#DIV/0!</v>
      </c>
    </row>
    <row r="87" spans="1:8" ht="38.25">
      <c r="A87" s="79">
        <v>0</v>
      </c>
      <c r="B87" s="61"/>
      <c r="C87" s="62"/>
      <c r="D87" s="62">
        <v>213</v>
      </c>
      <c r="E87" s="75" t="s">
        <v>131</v>
      </c>
      <c r="F87" s="64">
        <v>10500</v>
      </c>
      <c r="G87" s="64">
        <f>F87-A87</f>
        <v>10500</v>
      </c>
      <c r="H87" s="104" t="e">
        <f>F87/A87*100</f>
        <v>#DIV/0!</v>
      </c>
    </row>
    <row r="88" spans="1:8" ht="12.75">
      <c r="A88" s="79">
        <f>SUM(A89:A90)</f>
        <v>813500</v>
      </c>
      <c r="B88" s="61"/>
      <c r="C88" s="62">
        <v>85333</v>
      </c>
      <c r="D88" s="62"/>
      <c r="E88" s="63" t="s">
        <v>71</v>
      </c>
      <c r="F88" s="64">
        <f>F89+F90</f>
        <v>845300</v>
      </c>
      <c r="G88" s="64">
        <f t="shared" si="4"/>
        <v>31800</v>
      </c>
      <c r="H88" s="65">
        <f t="shared" si="1"/>
        <v>103.90903503380456</v>
      </c>
    </row>
    <row r="89" spans="1:8" ht="51">
      <c r="A89" s="79">
        <v>684100</v>
      </c>
      <c r="B89" s="61"/>
      <c r="C89" s="62"/>
      <c r="D89" s="62">
        <v>211</v>
      </c>
      <c r="E89" s="63" t="s">
        <v>130</v>
      </c>
      <c r="F89" s="64">
        <v>710400</v>
      </c>
      <c r="G89" s="64">
        <f t="shared" si="4"/>
        <v>26300</v>
      </c>
      <c r="H89" s="65">
        <f t="shared" si="1"/>
        <v>103.84446718316036</v>
      </c>
    </row>
    <row r="90" spans="1:8" ht="38.25">
      <c r="A90" s="79">
        <v>129400</v>
      </c>
      <c r="B90" s="61"/>
      <c r="C90" s="62"/>
      <c r="D90" s="62">
        <v>213</v>
      </c>
      <c r="E90" s="75" t="s">
        <v>131</v>
      </c>
      <c r="F90" s="64">
        <v>134900</v>
      </c>
      <c r="G90" s="64">
        <f t="shared" si="4"/>
        <v>5500</v>
      </c>
      <c r="H90" s="65">
        <f t="shared" si="1"/>
        <v>104.25038639876351</v>
      </c>
    </row>
    <row r="91" spans="1:9" ht="12.75">
      <c r="A91" s="79">
        <f>SUM(A92:A93)</f>
        <v>32424</v>
      </c>
      <c r="B91" s="61"/>
      <c r="C91" s="62">
        <v>85395</v>
      </c>
      <c r="D91" s="62"/>
      <c r="E91" s="63" t="s">
        <v>105</v>
      </c>
      <c r="F91" s="79">
        <f>SUM(F92:F93)</f>
        <v>4295</v>
      </c>
      <c r="G91" s="64">
        <f t="shared" si="4"/>
        <v>-28129</v>
      </c>
      <c r="H91" s="65">
        <f>F91/A91*100</f>
        <v>13.246360720453984</v>
      </c>
      <c r="I91" s="3"/>
    </row>
    <row r="92" spans="1:9" ht="51">
      <c r="A92" s="154">
        <v>29140</v>
      </c>
      <c r="B92" s="163"/>
      <c r="C92" s="136"/>
      <c r="D92" s="136">
        <v>211</v>
      </c>
      <c r="E92" s="63" t="s">
        <v>130</v>
      </c>
      <c r="F92" s="74">
        <v>0</v>
      </c>
      <c r="G92" s="74">
        <f>F92-A92</f>
        <v>-29140</v>
      </c>
      <c r="H92" s="164">
        <f>F92/A92*100</f>
        <v>0</v>
      </c>
      <c r="I92" s="3"/>
    </row>
    <row r="93" spans="1:8" ht="38.25">
      <c r="A93" s="88">
        <v>3284</v>
      </c>
      <c r="B93" s="89"/>
      <c r="C93" s="90"/>
      <c r="D93" s="90">
        <v>213</v>
      </c>
      <c r="E93" s="91" t="s">
        <v>131</v>
      </c>
      <c r="F93" s="73">
        <v>4295</v>
      </c>
      <c r="G93" s="73">
        <f t="shared" si="4"/>
        <v>1011</v>
      </c>
      <c r="H93" s="92">
        <f>F93/A93*100</f>
        <v>130.78562728380027</v>
      </c>
    </row>
    <row r="94" spans="1:8" s="1" customFormat="1" ht="12.75">
      <c r="A94" s="52">
        <f>SUM(A95,A97,A99,A101,A103)</f>
        <v>191338</v>
      </c>
      <c r="B94" s="53">
        <v>854</v>
      </c>
      <c r="C94" s="50"/>
      <c r="D94" s="50"/>
      <c r="E94" s="51" t="s">
        <v>72</v>
      </c>
      <c r="F94" s="52">
        <f>SUM(F95,F97,F99,F101,F103)</f>
        <v>0</v>
      </c>
      <c r="G94" s="52">
        <f t="shared" si="4"/>
        <v>-191338</v>
      </c>
      <c r="H94" s="78">
        <f>F94/A94*100</f>
        <v>0</v>
      </c>
    </row>
    <row r="95" spans="1:8" s="1" customFormat="1" ht="12.75">
      <c r="A95" s="93">
        <f>SUM(A96)</f>
        <v>3850</v>
      </c>
      <c r="B95" s="101"/>
      <c r="C95" s="102">
        <v>85403</v>
      </c>
      <c r="D95" s="102"/>
      <c r="E95" s="103" t="s">
        <v>73</v>
      </c>
      <c r="F95" s="93">
        <f>SUM(F96)</f>
        <v>0</v>
      </c>
      <c r="G95" s="93">
        <f aca="true" t="shared" si="5" ref="G95:G102">F95-A95</f>
        <v>-3850</v>
      </c>
      <c r="H95" s="170">
        <f aca="true" t="shared" si="6" ref="H95:H102">F95/A95*100</f>
        <v>0</v>
      </c>
    </row>
    <row r="96" spans="1:8" s="1" customFormat="1" ht="38.25">
      <c r="A96" s="79">
        <v>3850</v>
      </c>
      <c r="B96" s="80"/>
      <c r="C96" s="81"/>
      <c r="D96" s="81">
        <v>213</v>
      </c>
      <c r="E96" s="75" t="s">
        <v>131</v>
      </c>
      <c r="F96" s="79">
        <v>0</v>
      </c>
      <c r="G96" s="79">
        <f t="shared" si="5"/>
        <v>-3850</v>
      </c>
      <c r="H96" s="83">
        <f t="shared" si="6"/>
        <v>0</v>
      </c>
    </row>
    <row r="97" spans="1:8" s="1" customFormat="1" ht="25.5">
      <c r="A97" s="79">
        <f>SUM(A98)</f>
        <v>9264</v>
      </c>
      <c r="B97" s="80"/>
      <c r="C97" s="81">
        <v>85406</v>
      </c>
      <c r="D97" s="81"/>
      <c r="E97" s="82" t="s">
        <v>98</v>
      </c>
      <c r="F97" s="79">
        <f>SUM(F98)</f>
        <v>0</v>
      </c>
      <c r="G97" s="79">
        <f t="shared" si="5"/>
        <v>-9264</v>
      </c>
      <c r="H97" s="83">
        <f t="shared" si="6"/>
        <v>0</v>
      </c>
    </row>
    <row r="98" spans="1:8" s="1" customFormat="1" ht="38.25">
      <c r="A98" s="79">
        <v>9264</v>
      </c>
      <c r="B98" s="80"/>
      <c r="C98" s="81"/>
      <c r="D98" s="81">
        <v>213</v>
      </c>
      <c r="E98" s="75" t="s">
        <v>131</v>
      </c>
      <c r="F98" s="79">
        <v>0</v>
      </c>
      <c r="G98" s="79">
        <f t="shared" si="5"/>
        <v>-9264</v>
      </c>
      <c r="H98" s="83">
        <f t="shared" si="6"/>
        <v>0</v>
      </c>
    </row>
    <row r="99" spans="1:8" s="1" customFormat="1" ht="12.75">
      <c r="A99" s="79">
        <f>SUM(A100)</f>
        <v>3712</v>
      </c>
      <c r="B99" s="80"/>
      <c r="C99" s="81">
        <v>85407</v>
      </c>
      <c r="D99" s="81"/>
      <c r="E99" s="82" t="s">
        <v>151</v>
      </c>
      <c r="F99" s="79">
        <f>SUM(F100)</f>
        <v>0</v>
      </c>
      <c r="G99" s="79">
        <f t="shared" si="5"/>
        <v>-3712</v>
      </c>
      <c r="H99" s="83">
        <f t="shared" si="6"/>
        <v>0</v>
      </c>
    </row>
    <row r="100" spans="1:8" s="1" customFormat="1" ht="38.25">
      <c r="A100" s="79">
        <v>3712</v>
      </c>
      <c r="B100" s="80"/>
      <c r="C100" s="81"/>
      <c r="D100" s="81">
        <v>213</v>
      </c>
      <c r="E100" s="75" t="s">
        <v>131</v>
      </c>
      <c r="F100" s="79">
        <v>0</v>
      </c>
      <c r="G100" s="79">
        <f t="shared" si="5"/>
        <v>-3712</v>
      </c>
      <c r="H100" s="83">
        <f t="shared" si="6"/>
        <v>0</v>
      </c>
    </row>
    <row r="101" spans="1:8" s="1" customFormat="1" ht="12.75">
      <c r="A101" s="79">
        <f>SUM(A102)</f>
        <v>7118</v>
      </c>
      <c r="B101" s="80"/>
      <c r="C101" s="81">
        <v>85410</v>
      </c>
      <c r="D101" s="81"/>
      <c r="E101" s="82" t="s">
        <v>75</v>
      </c>
      <c r="F101" s="79">
        <f>SUM(F102)</f>
        <v>0</v>
      </c>
      <c r="G101" s="79">
        <f t="shared" si="5"/>
        <v>-7118</v>
      </c>
      <c r="H101" s="83">
        <f t="shared" si="6"/>
        <v>0</v>
      </c>
    </row>
    <row r="102" spans="1:8" s="1" customFormat="1" ht="38.25">
      <c r="A102" s="79">
        <v>7118</v>
      </c>
      <c r="B102" s="80"/>
      <c r="C102" s="81"/>
      <c r="D102" s="81">
        <v>213</v>
      </c>
      <c r="E102" s="75" t="s">
        <v>131</v>
      </c>
      <c r="F102" s="79">
        <v>0</v>
      </c>
      <c r="G102" s="79">
        <f t="shared" si="5"/>
        <v>-7118</v>
      </c>
      <c r="H102" s="83">
        <f t="shared" si="6"/>
        <v>0</v>
      </c>
    </row>
    <row r="103" spans="1:8" ht="12.75">
      <c r="A103" s="148">
        <f>SUM(A104)</f>
        <v>167394</v>
      </c>
      <c r="B103" s="142"/>
      <c r="C103" s="143">
        <v>85415</v>
      </c>
      <c r="D103" s="143"/>
      <c r="E103" s="144" t="s">
        <v>113</v>
      </c>
      <c r="F103" s="148">
        <f>SUM(F104)</f>
        <v>0</v>
      </c>
      <c r="G103" s="21">
        <f t="shared" si="4"/>
        <v>-167394</v>
      </c>
      <c r="H103" s="169">
        <f>F103/A103*100</f>
        <v>0</v>
      </c>
    </row>
    <row r="104" spans="1:8" ht="38.25">
      <c r="A104" s="24">
        <v>167394</v>
      </c>
      <c r="B104" s="16"/>
      <c r="C104" s="18"/>
      <c r="D104" s="18">
        <v>213</v>
      </c>
      <c r="E104" s="91" t="s">
        <v>131</v>
      </c>
      <c r="F104" s="20">
        <v>0</v>
      </c>
      <c r="G104" s="20">
        <f t="shared" si="4"/>
        <v>-167394</v>
      </c>
      <c r="H104" s="165">
        <f>F104/A104*100</f>
        <v>0</v>
      </c>
    </row>
    <row r="105" spans="1:8" ht="12.75">
      <c r="A105" s="6">
        <f>SUM(A94,A75,A72,A61,A54,A51,A46,A36,A29,A26,A43,A17,A9,A22)</f>
        <v>31590077</v>
      </c>
      <c r="B105" s="66"/>
      <c r="C105" s="67"/>
      <c r="D105" s="67"/>
      <c r="E105" s="30" t="s">
        <v>107</v>
      </c>
      <c r="F105" s="6">
        <f>SUM(F94,F75,F72,F61,F54,F51,F46,F36,F29,F26,F43,F17,F9,F22)</f>
        <v>32894858</v>
      </c>
      <c r="G105" s="6">
        <f>SUM(G94,G75,G72,G61,G54,G51,G46,G36,G29,G26,G43,G17,G9,G22)</f>
        <v>1304781</v>
      </c>
      <c r="H105" s="68">
        <f>F105/A105*100</f>
        <v>104.13035080604584</v>
      </c>
    </row>
    <row r="106" spans="1:6" ht="12.75">
      <c r="A106" s="69"/>
      <c r="B106" s="31"/>
      <c r="C106" s="32"/>
      <c r="D106" s="32"/>
      <c r="E106" s="5"/>
      <c r="F106" s="70"/>
    </row>
    <row r="107" spans="1:6" ht="12.75">
      <c r="A107" s="69"/>
      <c r="B107" s="31"/>
      <c r="C107" s="32"/>
      <c r="D107" s="32"/>
      <c r="E107" s="5"/>
      <c r="F107" s="33"/>
    </row>
    <row r="108" spans="1:8" ht="12.75" hidden="1" outlineLevel="1">
      <c r="A108" s="69">
        <f>SUM(A92,A89,A85,A83,A81,A74,A50,A48,A45,A41,A38,A35,A33,A31,A28,A19,A16,A13,A11)</f>
        <v>9630311</v>
      </c>
      <c r="B108" s="31"/>
      <c r="C108" s="32"/>
      <c r="D108" s="32">
        <v>211</v>
      </c>
      <c r="E108" s="5"/>
      <c r="F108" s="69">
        <f>SUM(F92,F89,F85,F83,F81,F74,F50,F48,F45,F41,F38,F35,F33,F31,F28,F19,F16,F13,F11)</f>
        <v>10369455</v>
      </c>
      <c r="G108" s="3">
        <f aca="true" t="shared" si="7" ref="G108:G114">F108-A108</f>
        <v>739144</v>
      </c>
      <c r="H108" s="57">
        <f aca="true" t="shared" si="8" ref="H108:H115">F108/A108*100</f>
        <v>107.67518307560368</v>
      </c>
    </row>
    <row r="109" spans="1:8" ht="12.75" hidden="1" outlineLevel="1">
      <c r="A109" s="69">
        <f>SUM(A14)</f>
        <v>0</v>
      </c>
      <c r="B109" s="31"/>
      <c r="C109" s="32"/>
      <c r="D109" s="32">
        <v>641</v>
      </c>
      <c r="E109" s="5"/>
      <c r="F109" s="69">
        <f>SUM(F14)</f>
        <v>6000</v>
      </c>
      <c r="G109" s="3">
        <f>F109-A109</f>
        <v>6000</v>
      </c>
      <c r="H109" s="172" t="e">
        <f>F109/A109*100</f>
        <v>#DIV/0!</v>
      </c>
    </row>
    <row r="110" spans="1:8" ht="12.75" hidden="1" outlineLevel="1">
      <c r="A110" s="84">
        <f>SUM(A108:A109)</f>
        <v>9630311</v>
      </c>
      <c r="B110" s="31"/>
      <c r="C110" s="32"/>
      <c r="D110" s="32"/>
      <c r="E110" s="5"/>
      <c r="F110" s="84">
        <f>SUM(F108:F109)</f>
        <v>10375455</v>
      </c>
      <c r="G110" s="3">
        <f t="shared" si="7"/>
        <v>745144</v>
      </c>
      <c r="H110" s="57">
        <f t="shared" si="8"/>
        <v>107.73748635947477</v>
      </c>
    </row>
    <row r="111" spans="1:8" ht="12.75" hidden="1" outlineLevel="1">
      <c r="A111" s="84">
        <f>SUM(A42,A39)</f>
        <v>19781</v>
      </c>
      <c r="B111" s="31"/>
      <c r="C111" s="32"/>
      <c r="D111" s="32">
        <v>212</v>
      </c>
      <c r="E111" s="5"/>
      <c r="F111" s="84">
        <f>SUM(F42,F39)</f>
        <v>19310</v>
      </c>
      <c r="G111" s="3">
        <f t="shared" si="7"/>
        <v>-471</v>
      </c>
      <c r="H111" s="57">
        <f t="shared" si="8"/>
        <v>97.618927253425</v>
      </c>
    </row>
    <row r="112" spans="1:8" ht="12.75" hidden="1" outlineLevel="1">
      <c r="A112" s="69">
        <f>SUM(A104,A102,A100,A98,A96,A93,A90,A79,A77,A71,A69,A67,A65,A63,A24,A21,A87)</f>
        <v>2567321</v>
      </c>
      <c r="B112" s="31"/>
      <c r="C112" s="32"/>
      <c r="D112" s="32">
        <v>213</v>
      </c>
      <c r="E112" s="5"/>
      <c r="F112" s="69">
        <f>SUM(F104,F102,F100,F98,F96,F93,F90,F79,F77,F71,F69,F67,F65,F63,F24,F21,F87)</f>
        <v>1996812</v>
      </c>
      <c r="G112" s="3">
        <f t="shared" si="7"/>
        <v>-570509</v>
      </c>
      <c r="H112" s="57">
        <f t="shared" si="8"/>
        <v>77.77804177973849</v>
      </c>
    </row>
    <row r="113" spans="1:8" ht="12.75" hidden="1" outlineLevel="1">
      <c r="A113" s="69">
        <f>SUM(A25)</f>
        <v>30000</v>
      </c>
      <c r="B113" s="31"/>
      <c r="C113" s="32"/>
      <c r="D113" s="32">
        <v>643</v>
      </c>
      <c r="E113" s="5"/>
      <c r="F113" s="69">
        <f>SUM(F25)</f>
        <v>0</v>
      </c>
      <c r="G113" s="3">
        <f t="shared" si="7"/>
        <v>-30000</v>
      </c>
      <c r="H113" s="57">
        <f t="shared" si="8"/>
        <v>0</v>
      </c>
    </row>
    <row r="114" spans="1:8" ht="12.75" hidden="1" outlineLevel="1">
      <c r="A114" s="84">
        <f>SUM(A112:A113)</f>
        <v>2597321</v>
      </c>
      <c r="B114" s="31"/>
      <c r="C114" s="32"/>
      <c r="D114" s="32"/>
      <c r="E114" s="5"/>
      <c r="F114" s="84">
        <f>SUM(F112:F113)</f>
        <v>1996812</v>
      </c>
      <c r="G114" s="3">
        <f t="shared" si="7"/>
        <v>-600509</v>
      </c>
      <c r="H114" s="57">
        <f t="shared" si="8"/>
        <v>76.87967717505846</v>
      </c>
    </row>
    <row r="115" spans="1:8" ht="12.75" hidden="1" outlineLevel="1">
      <c r="A115" s="70">
        <f>SUM(A114,A111,A110)</f>
        <v>12247413</v>
      </c>
      <c r="B115" s="31"/>
      <c r="C115" s="32"/>
      <c r="D115" s="32"/>
      <c r="E115" s="5"/>
      <c r="F115" s="70">
        <f>SUM(F114,F111,F110)</f>
        <v>12391577</v>
      </c>
      <c r="H115" s="139">
        <f t="shared" si="8"/>
        <v>101.17709756337929</v>
      </c>
    </row>
    <row r="116" spans="1:6" ht="12.75" hidden="1" outlineLevel="1">
      <c r="A116" s="69"/>
      <c r="B116" s="31"/>
      <c r="C116" s="32"/>
      <c r="D116" s="32"/>
      <c r="E116" s="5" t="s">
        <v>152</v>
      </c>
      <c r="F116" s="33">
        <v>12391577</v>
      </c>
    </row>
    <row r="117" spans="1:6" ht="12.75" hidden="1" outlineLevel="1">
      <c r="A117" s="69"/>
      <c r="B117" s="31"/>
      <c r="C117" s="32"/>
      <c r="D117" s="32"/>
      <c r="E117" s="5" t="s">
        <v>134</v>
      </c>
      <c r="F117" s="33">
        <f>F116-F115</f>
        <v>0</v>
      </c>
    </row>
    <row r="118" spans="1:6" ht="12.75" collapsed="1">
      <c r="A118" s="69"/>
      <c r="B118" s="31"/>
      <c r="C118" s="32"/>
      <c r="D118" s="32"/>
      <c r="E118" s="5"/>
      <c r="F118" s="33"/>
    </row>
    <row r="119" spans="1:6" ht="12.75">
      <c r="A119" s="71"/>
      <c r="B119" s="31"/>
      <c r="C119" s="32"/>
      <c r="D119" s="32"/>
      <c r="E119" s="5"/>
      <c r="F119" s="33"/>
    </row>
    <row r="120" spans="1:6" ht="12.75">
      <c r="A120" s="69"/>
      <c r="B120" s="31"/>
      <c r="C120" s="32"/>
      <c r="D120" s="32"/>
      <c r="E120" s="5"/>
      <c r="F120" s="33"/>
    </row>
    <row r="121" spans="1:6" ht="12.75">
      <c r="A121" s="69"/>
      <c r="B121" s="31"/>
      <c r="C121" s="32"/>
      <c r="D121" s="32"/>
      <c r="E121" s="5"/>
      <c r="F121" s="33"/>
    </row>
    <row r="122" spans="1:6" ht="12.75">
      <c r="A122" s="69"/>
      <c r="B122" s="31"/>
      <c r="C122" s="32"/>
      <c r="D122" s="32"/>
      <c r="E122" s="5"/>
      <c r="F122" s="33"/>
    </row>
    <row r="123" spans="1:6" ht="12.75">
      <c r="A123" s="69"/>
      <c r="B123" s="31"/>
      <c r="C123" s="32"/>
      <c r="D123" s="32"/>
      <c r="E123" s="5"/>
      <c r="F123" s="33"/>
    </row>
    <row r="124" spans="1:6" ht="12.75">
      <c r="A124" s="69"/>
      <c r="B124" s="31"/>
      <c r="C124" s="32"/>
      <c r="D124" s="32"/>
      <c r="E124" s="5"/>
      <c r="F124" s="33"/>
    </row>
    <row r="125" spans="1:6" ht="12.75">
      <c r="A125" s="69"/>
      <c r="B125" s="31"/>
      <c r="C125" s="32"/>
      <c r="D125" s="32"/>
      <c r="E125" s="5"/>
      <c r="F125" s="33"/>
    </row>
    <row r="126" spans="1:6" ht="12.75">
      <c r="A126" s="71"/>
      <c r="B126" s="31"/>
      <c r="C126" s="32"/>
      <c r="D126" s="32"/>
      <c r="E126" s="5"/>
      <c r="F126" s="33"/>
    </row>
  </sheetData>
  <mergeCells count="4">
    <mergeCell ref="B6:F6"/>
    <mergeCell ref="F1:I1"/>
    <mergeCell ref="F2:I2"/>
    <mergeCell ref="F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21" sqref="D21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>
      <c r="E1" s="4"/>
      <c r="F1" s="250" t="s">
        <v>176</v>
      </c>
      <c r="G1" s="250"/>
      <c r="H1" s="250"/>
    </row>
    <row r="2" spans="5:6" ht="12.75">
      <c r="E2" s="4"/>
      <c r="F2" s="4" t="s">
        <v>3</v>
      </c>
    </row>
    <row r="3" spans="5:6" ht="12.75">
      <c r="E3" s="4"/>
      <c r="F3" s="4" t="s">
        <v>164</v>
      </c>
    </row>
    <row r="8" spans="1:7" ht="15.75">
      <c r="A8" s="249" t="s">
        <v>160</v>
      </c>
      <c r="B8" s="249"/>
      <c r="C8" s="249"/>
      <c r="D8" s="249"/>
      <c r="E8" s="249"/>
      <c r="F8" s="249"/>
      <c r="G8" s="249"/>
    </row>
    <row r="9" spans="1:7" ht="15.75">
      <c r="A9" s="249" t="s">
        <v>161</v>
      </c>
      <c r="B9" s="249"/>
      <c r="C9" s="249"/>
      <c r="D9" s="249"/>
      <c r="E9" s="249"/>
      <c r="F9" s="249"/>
      <c r="G9" s="249"/>
    </row>
    <row r="10" spans="4:6" ht="15">
      <c r="D10" s="185"/>
      <c r="E10" s="185"/>
      <c r="F10" s="185"/>
    </row>
    <row r="11" spans="4:6" ht="15">
      <c r="D11" s="185"/>
      <c r="E11" s="185"/>
      <c r="F11" s="185"/>
    </row>
    <row r="12" spans="2:6" s="77" customFormat="1" ht="15">
      <c r="B12" s="183" t="s">
        <v>7</v>
      </c>
      <c r="C12" s="183" t="s">
        <v>0</v>
      </c>
      <c r="D12" s="184" t="s">
        <v>162</v>
      </c>
      <c r="E12" s="184" t="s">
        <v>163</v>
      </c>
      <c r="F12" s="186"/>
    </row>
    <row r="13" spans="2:6" ht="25.5">
      <c r="B13" s="18">
        <v>952</v>
      </c>
      <c r="C13" s="187" t="s">
        <v>165</v>
      </c>
      <c r="D13" s="188">
        <v>617831</v>
      </c>
      <c r="E13" s="188"/>
      <c r="F13" s="189"/>
    </row>
    <row r="14" spans="2:6" ht="15">
      <c r="B14" s="18"/>
      <c r="C14" s="187"/>
      <c r="D14" s="188"/>
      <c r="E14" s="188"/>
      <c r="F14" s="189"/>
    </row>
    <row r="15" spans="2:6" ht="25.5">
      <c r="B15" s="190">
        <v>955</v>
      </c>
      <c r="C15" s="191" t="s">
        <v>175</v>
      </c>
      <c r="D15" s="188">
        <v>252230</v>
      </c>
      <c r="E15" s="192"/>
      <c r="F15" s="189"/>
    </row>
    <row r="16" spans="4:6" ht="12.75">
      <c r="D16" s="193"/>
      <c r="E16" s="33"/>
      <c r="F16" s="33"/>
    </row>
    <row r="17" spans="4:6" ht="12.75">
      <c r="D17" s="33"/>
      <c r="E17" s="33"/>
      <c r="F17" s="33"/>
    </row>
    <row r="18" spans="4:6" ht="12.75">
      <c r="D18" s="33"/>
      <c r="E18" s="33"/>
      <c r="F18" s="33"/>
    </row>
    <row r="19" spans="4:6" ht="12.75">
      <c r="D19" s="33"/>
      <c r="E19" s="33"/>
      <c r="F19" s="33"/>
    </row>
    <row r="20" spans="4:6" ht="12.75">
      <c r="D20" s="33"/>
      <c r="E20" s="33"/>
      <c r="F20" s="33"/>
    </row>
    <row r="21" spans="4:6" ht="12.75">
      <c r="D21" s="33"/>
      <c r="E21" s="33"/>
      <c r="F21" s="33"/>
    </row>
    <row r="22" spans="4:6" ht="12.75">
      <c r="D22" s="33"/>
      <c r="E22" s="33"/>
      <c r="F22" s="33"/>
    </row>
    <row r="23" spans="4:6" ht="12.75">
      <c r="D23" s="33"/>
      <c r="E23" s="33"/>
      <c r="F23" s="33"/>
    </row>
    <row r="24" spans="4:6" ht="12.75">
      <c r="D24" s="194"/>
      <c r="E24" s="194"/>
      <c r="F24" s="194"/>
    </row>
    <row r="25" spans="4:6" ht="12.75">
      <c r="D25" s="71"/>
      <c r="E25" s="71"/>
      <c r="F25" s="71"/>
    </row>
  </sheetData>
  <mergeCells count="3">
    <mergeCell ref="A9:G9"/>
    <mergeCell ref="F1:H1"/>
    <mergeCell ref="A8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8">
      <selection activeCell="A1" sqref="A1:G25"/>
    </sheetView>
  </sheetViews>
  <sheetFormatPr defaultColWidth="9.00390625" defaultRowHeight="12.75"/>
  <cols>
    <col min="1" max="1" width="3.625" style="0" bestFit="1" customWidth="1"/>
    <col min="2" max="2" width="35.00390625" style="0" customWidth="1"/>
    <col min="3" max="3" width="21.375" style="0" customWidth="1"/>
    <col min="4" max="4" width="16.75390625" style="0" bestFit="1" customWidth="1"/>
    <col min="5" max="5" width="29.875" style="0" customWidth="1"/>
    <col min="6" max="6" width="14.75390625" style="0" bestFit="1" customWidth="1"/>
    <col min="7" max="7" width="12.375" style="0" customWidth="1"/>
  </cols>
  <sheetData>
    <row r="1" spans="1:7" ht="12.75">
      <c r="A1" s="223"/>
      <c r="B1" s="223"/>
      <c r="C1" s="223"/>
      <c r="D1" s="223"/>
      <c r="E1" s="224"/>
      <c r="F1" s="224" t="s">
        <v>191</v>
      </c>
      <c r="G1" s="224"/>
    </row>
    <row r="2" spans="1:7" ht="12.75">
      <c r="A2" s="223"/>
      <c r="B2" s="223"/>
      <c r="C2" s="223"/>
      <c r="D2" s="223"/>
      <c r="E2" s="224"/>
      <c r="F2" s="224" t="s">
        <v>198</v>
      </c>
      <c r="G2" s="224"/>
    </row>
    <row r="3" spans="1:7" ht="12.75">
      <c r="A3" s="223"/>
      <c r="B3" s="223"/>
      <c r="C3" s="223"/>
      <c r="D3" s="223"/>
      <c r="E3" s="224"/>
      <c r="F3" s="224" t="s">
        <v>3</v>
      </c>
      <c r="G3" s="224"/>
    </row>
    <row r="4" spans="1:7" ht="12.75">
      <c r="A4" s="223"/>
      <c r="B4" s="223"/>
      <c r="C4" s="223"/>
      <c r="D4" s="223"/>
      <c r="E4" s="224"/>
      <c r="F4" s="224" t="s">
        <v>199</v>
      </c>
      <c r="G4" s="224"/>
    </row>
    <row r="5" spans="1:7" s="185" customFormat="1" ht="15">
      <c r="A5" s="225"/>
      <c r="B5" s="225"/>
      <c r="C5" s="225"/>
      <c r="D5" s="225"/>
      <c r="E5" s="225"/>
      <c r="F5" s="225"/>
      <c r="G5" s="225"/>
    </row>
    <row r="6" spans="1:7" s="185" customFormat="1" ht="15.75">
      <c r="A6" s="225"/>
      <c r="B6" s="257" t="s">
        <v>178</v>
      </c>
      <c r="C6" s="257"/>
      <c r="D6" s="257"/>
      <c r="E6" s="257"/>
      <c r="F6" s="257"/>
      <c r="G6" s="225"/>
    </row>
    <row r="7" spans="1:7" s="185" customFormat="1" ht="15">
      <c r="A7" s="225"/>
      <c r="B7" s="225"/>
      <c r="C7" s="225"/>
      <c r="D7" s="225"/>
      <c r="E7" s="225"/>
      <c r="F7" s="225"/>
      <c r="G7" s="225"/>
    </row>
    <row r="8" spans="1:7" s="185" customFormat="1" ht="15">
      <c r="A8" s="225"/>
      <c r="B8" s="225"/>
      <c r="C8" s="225"/>
      <c r="D8" s="225"/>
      <c r="E8" s="225"/>
      <c r="F8" s="225"/>
      <c r="G8" s="225"/>
    </row>
    <row r="9" spans="1:7" ht="15" customHeight="1">
      <c r="A9" s="262" t="s">
        <v>121</v>
      </c>
      <c r="B9" s="262" t="s">
        <v>170</v>
      </c>
      <c r="C9" s="262" t="s">
        <v>171</v>
      </c>
      <c r="D9" s="262" t="s">
        <v>172</v>
      </c>
      <c r="E9" s="258" t="s">
        <v>173</v>
      </c>
      <c r="F9" s="259"/>
      <c r="G9" s="260"/>
    </row>
    <row r="10" spans="1:7" ht="15">
      <c r="A10" s="263"/>
      <c r="B10" s="263"/>
      <c r="C10" s="263"/>
      <c r="D10" s="263"/>
      <c r="E10" s="261">
        <v>2006</v>
      </c>
      <c r="F10" s="261"/>
      <c r="G10" s="226">
        <v>2007</v>
      </c>
    </row>
    <row r="11" spans="1:7" s="206" customFormat="1" ht="23.25" customHeight="1">
      <c r="A11" s="207">
        <v>1</v>
      </c>
      <c r="B11" s="251" t="s">
        <v>194</v>
      </c>
      <c r="C11" s="255" t="s">
        <v>181</v>
      </c>
      <c r="D11" s="202">
        <v>200000</v>
      </c>
      <c r="E11" s="203" t="s">
        <v>179</v>
      </c>
      <c r="F11" s="204">
        <v>150000</v>
      </c>
      <c r="G11" s="205"/>
    </row>
    <row r="12" spans="1:7" s="206" customFormat="1" ht="33.75" customHeight="1">
      <c r="A12" s="208"/>
      <c r="B12" s="252"/>
      <c r="C12" s="256"/>
      <c r="D12" s="209"/>
      <c r="E12" s="213" t="s">
        <v>196</v>
      </c>
      <c r="F12" s="211">
        <v>50000</v>
      </c>
      <c r="G12" s="212"/>
    </row>
    <row r="13" spans="1:7" s="206" customFormat="1" ht="46.5" customHeight="1">
      <c r="A13" s="237">
        <v>2</v>
      </c>
      <c r="B13" s="266" t="s">
        <v>195</v>
      </c>
      <c r="C13" s="235" t="s">
        <v>184</v>
      </c>
      <c r="D13" s="264">
        <v>118438</v>
      </c>
      <c r="E13" s="233" t="s">
        <v>179</v>
      </c>
      <c r="F13" s="229">
        <v>103438</v>
      </c>
      <c r="G13" s="229"/>
    </row>
    <row r="14" spans="1:7" ht="27.75" customHeight="1">
      <c r="A14" s="238"/>
      <c r="B14" s="267"/>
      <c r="C14" s="236"/>
      <c r="D14" s="265"/>
      <c r="E14" s="213" t="s">
        <v>197</v>
      </c>
      <c r="F14" s="234">
        <v>15000</v>
      </c>
      <c r="G14" s="228"/>
    </row>
    <row r="15" spans="1:7" s="206" customFormat="1" ht="60" customHeight="1">
      <c r="A15" s="268">
        <v>3</v>
      </c>
      <c r="B15" s="270" t="s">
        <v>192</v>
      </c>
      <c r="C15" s="235" t="s">
        <v>182</v>
      </c>
      <c r="D15" s="264">
        <f>1303575+47000</f>
        <v>1350575</v>
      </c>
      <c r="E15" s="233" t="s">
        <v>179</v>
      </c>
      <c r="F15" s="229">
        <f>988810+47000</f>
        <v>1035810</v>
      </c>
      <c r="G15" s="229">
        <v>279765</v>
      </c>
    </row>
    <row r="16" spans="1:7" s="206" customFormat="1" ht="24.75" customHeight="1">
      <c r="A16" s="269"/>
      <c r="B16" s="271"/>
      <c r="C16" s="236"/>
      <c r="D16" s="265"/>
      <c r="E16" s="230" t="s">
        <v>193</v>
      </c>
      <c r="F16" s="231">
        <v>35000</v>
      </c>
      <c r="G16" s="232"/>
    </row>
    <row r="17" spans="1:7" s="206" customFormat="1" ht="23.25" customHeight="1">
      <c r="A17" s="207">
        <v>4</v>
      </c>
      <c r="B17" s="251" t="s">
        <v>180</v>
      </c>
      <c r="C17" s="255" t="s">
        <v>181</v>
      </c>
      <c r="D17" s="202">
        <v>707752</v>
      </c>
      <c r="E17" s="203" t="s">
        <v>179</v>
      </c>
      <c r="F17" s="204">
        <v>657752</v>
      </c>
      <c r="G17" s="205"/>
    </row>
    <row r="18" spans="1:7" s="206" customFormat="1" ht="23.25" customHeight="1">
      <c r="A18" s="208"/>
      <c r="B18" s="252"/>
      <c r="C18" s="256"/>
      <c r="D18" s="209"/>
      <c r="E18" s="210" t="s">
        <v>187</v>
      </c>
      <c r="F18" s="211">
        <v>50000</v>
      </c>
      <c r="G18" s="212"/>
    </row>
    <row r="19" spans="1:7" s="206" customFormat="1" ht="23.25" customHeight="1">
      <c r="A19" s="207">
        <v>5</v>
      </c>
      <c r="B19" s="251" t="s">
        <v>183</v>
      </c>
      <c r="C19" s="255" t="s">
        <v>181</v>
      </c>
      <c r="D19" s="202">
        <v>250000</v>
      </c>
      <c r="E19" s="203" t="s">
        <v>179</v>
      </c>
      <c r="F19" s="204">
        <v>200000</v>
      </c>
      <c r="G19" s="205"/>
    </row>
    <row r="20" spans="1:7" s="206" customFormat="1" ht="33.75" customHeight="1">
      <c r="A20" s="208"/>
      <c r="B20" s="252"/>
      <c r="C20" s="256"/>
      <c r="D20" s="209"/>
      <c r="E20" s="213" t="s">
        <v>188</v>
      </c>
      <c r="F20" s="211">
        <v>50000</v>
      </c>
      <c r="G20" s="212"/>
    </row>
    <row r="21" spans="1:7" s="206" customFormat="1" ht="46.5" customHeight="1">
      <c r="A21" s="214">
        <v>6</v>
      </c>
      <c r="B21" s="200" t="s">
        <v>177</v>
      </c>
      <c r="C21" s="227" t="s">
        <v>184</v>
      </c>
      <c r="D21" s="215">
        <v>211186</v>
      </c>
      <c r="E21" s="216" t="s">
        <v>174</v>
      </c>
      <c r="F21" s="217">
        <v>211186</v>
      </c>
      <c r="G21" s="217"/>
    </row>
    <row r="22" spans="1:7" s="206" customFormat="1" ht="59.25" customHeight="1">
      <c r="A22" s="214">
        <v>7</v>
      </c>
      <c r="B22" s="218" t="s">
        <v>190</v>
      </c>
      <c r="C22" s="227" t="s">
        <v>184</v>
      </c>
      <c r="D22" s="217">
        <v>130000</v>
      </c>
      <c r="E22" s="219" t="s">
        <v>179</v>
      </c>
      <c r="F22" s="217">
        <v>130000</v>
      </c>
      <c r="G22" s="217"/>
    </row>
    <row r="23" spans="1:7" s="206" customFormat="1" ht="32.25" customHeight="1">
      <c r="A23" s="207">
        <v>8</v>
      </c>
      <c r="B23" s="251" t="s">
        <v>189</v>
      </c>
      <c r="C23" s="253" t="s">
        <v>184</v>
      </c>
      <c r="D23" s="220">
        <f>250000+60000</f>
        <v>310000</v>
      </c>
      <c r="E23" s="221" t="s">
        <v>179</v>
      </c>
      <c r="F23" s="204">
        <v>150000</v>
      </c>
      <c r="G23" s="204"/>
    </row>
    <row r="24" spans="1:7" s="206" customFormat="1" ht="33.75" customHeight="1">
      <c r="A24" s="208"/>
      <c r="B24" s="252"/>
      <c r="C24" s="254"/>
      <c r="D24" s="211"/>
      <c r="E24" s="212" t="s">
        <v>185</v>
      </c>
      <c r="F24" s="211">
        <f>100000+60000</f>
        <v>160000</v>
      </c>
      <c r="G24" s="222"/>
    </row>
    <row r="25" spans="1:7" s="206" customFormat="1" ht="46.5" customHeight="1">
      <c r="A25" s="214">
        <v>9</v>
      </c>
      <c r="B25" s="218" t="s">
        <v>186</v>
      </c>
      <c r="C25" s="227" t="s">
        <v>184</v>
      </c>
      <c r="D25" s="215">
        <v>65000</v>
      </c>
      <c r="E25" s="216" t="s">
        <v>174</v>
      </c>
      <c r="F25" s="217">
        <v>65000</v>
      </c>
      <c r="G25" s="217"/>
    </row>
    <row r="26" spans="1:7" ht="15">
      <c r="A26" s="199"/>
      <c r="B26" s="199"/>
      <c r="C26" s="199"/>
      <c r="D26" s="201"/>
      <c r="E26" s="199"/>
      <c r="F26" s="201"/>
      <c r="G26" s="199"/>
    </row>
    <row r="27" spans="1:7" ht="15">
      <c r="A27" s="199"/>
      <c r="B27" s="199"/>
      <c r="C27" s="199"/>
      <c r="D27" s="201"/>
      <c r="E27" s="199"/>
      <c r="F27" s="201"/>
      <c r="G27" s="199"/>
    </row>
    <row r="28" spans="1:7" ht="15">
      <c r="A28" s="199"/>
      <c r="B28" s="199"/>
      <c r="C28" s="199"/>
      <c r="D28" s="201"/>
      <c r="E28" s="199"/>
      <c r="F28" s="199"/>
      <c r="G28" s="199"/>
    </row>
    <row r="29" spans="1:7" ht="15">
      <c r="A29" s="199"/>
      <c r="B29" s="199"/>
      <c r="C29" s="199"/>
      <c r="D29" s="201"/>
      <c r="E29" s="199"/>
      <c r="F29" s="199"/>
      <c r="G29" s="199"/>
    </row>
    <row r="30" spans="1:7" ht="15">
      <c r="A30" s="199"/>
      <c r="B30" s="199"/>
      <c r="C30" s="199"/>
      <c r="D30" s="201"/>
      <c r="E30" s="199"/>
      <c r="F30" s="199"/>
      <c r="G30" s="199"/>
    </row>
    <row r="31" spans="1:7" ht="15">
      <c r="A31" s="199"/>
      <c r="B31" s="199"/>
      <c r="C31" s="199"/>
      <c r="D31" s="201"/>
      <c r="E31" s="199"/>
      <c r="F31" s="199"/>
      <c r="G31" s="199"/>
    </row>
    <row r="32" spans="1:7" ht="15">
      <c r="A32" s="199"/>
      <c r="B32" s="199"/>
      <c r="C32" s="199"/>
      <c r="D32" s="201"/>
      <c r="E32" s="199"/>
      <c r="F32" s="199"/>
      <c r="G32" s="199"/>
    </row>
    <row r="33" spans="1:7" ht="12.75">
      <c r="A33" s="199"/>
      <c r="B33" s="199"/>
      <c r="C33" s="199"/>
      <c r="D33" s="199"/>
      <c r="E33" s="199"/>
      <c r="F33" s="199"/>
      <c r="G33" s="199"/>
    </row>
    <row r="34" spans="1:7" ht="12.75">
      <c r="A34" s="199"/>
      <c r="B34" s="199"/>
      <c r="C34" s="199"/>
      <c r="D34" s="199"/>
      <c r="E34" s="199"/>
      <c r="F34" s="199"/>
      <c r="G34" s="199"/>
    </row>
    <row r="35" spans="1:7" ht="12.75">
      <c r="A35" s="199"/>
      <c r="B35" s="199"/>
      <c r="C35" s="199"/>
      <c r="D35" s="199"/>
      <c r="E35" s="199"/>
      <c r="F35" s="199"/>
      <c r="G35" s="199"/>
    </row>
    <row r="36" spans="1:7" ht="12.75">
      <c r="A36" s="199"/>
      <c r="B36" s="199"/>
      <c r="C36" s="199"/>
      <c r="D36" s="199"/>
      <c r="E36" s="199"/>
      <c r="F36" s="199"/>
      <c r="G36" s="199"/>
    </row>
    <row r="37" spans="1:7" ht="12.75">
      <c r="A37" s="199"/>
      <c r="B37" s="199"/>
      <c r="C37" s="199"/>
      <c r="D37" s="199"/>
      <c r="E37" s="199"/>
      <c r="F37" s="199"/>
      <c r="G37" s="199"/>
    </row>
    <row r="38" spans="1:7" ht="12.75">
      <c r="A38" s="199"/>
      <c r="B38" s="199"/>
      <c r="C38" s="199"/>
      <c r="D38" s="199"/>
      <c r="E38" s="199"/>
      <c r="F38" s="199"/>
      <c r="G38" s="199"/>
    </row>
    <row r="39" spans="1:7" ht="12.75">
      <c r="A39" s="199"/>
      <c r="B39" s="199"/>
      <c r="C39" s="199"/>
      <c r="D39" s="199"/>
      <c r="E39" s="199"/>
      <c r="F39" s="199"/>
      <c r="G39" s="199"/>
    </row>
    <row r="40" spans="1:7" ht="12.75">
      <c r="A40" s="199"/>
      <c r="B40" s="199"/>
      <c r="C40" s="199"/>
      <c r="D40" s="199"/>
      <c r="E40" s="199"/>
      <c r="F40" s="199"/>
      <c r="G40" s="199"/>
    </row>
    <row r="41" spans="1:7" ht="12.75">
      <c r="A41" s="199"/>
      <c r="B41" s="199"/>
      <c r="C41" s="199"/>
      <c r="D41" s="199"/>
      <c r="E41" s="199"/>
      <c r="F41" s="199"/>
      <c r="G41" s="199"/>
    </row>
    <row r="42" spans="1:7" ht="12.75">
      <c r="A42" s="199"/>
      <c r="B42" s="199"/>
      <c r="C42" s="199"/>
      <c r="D42" s="199"/>
      <c r="E42" s="199"/>
      <c r="F42" s="199"/>
      <c r="G42" s="199"/>
    </row>
    <row r="43" spans="1:7" ht="12.75">
      <c r="A43" s="199"/>
      <c r="B43" s="199"/>
      <c r="C43" s="199"/>
      <c r="D43" s="199"/>
      <c r="E43" s="199"/>
      <c r="F43" s="199"/>
      <c r="G43" s="199"/>
    </row>
    <row r="44" spans="1:7" ht="12.75">
      <c r="A44" s="199"/>
      <c r="B44" s="199"/>
      <c r="C44" s="199"/>
      <c r="D44" s="199"/>
      <c r="E44" s="199"/>
      <c r="F44" s="199"/>
      <c r="G44" s="199"/>
    </row>
    <row r="45" spans="1:7" ht="12.75">
      <c r="A45" s="199"/>
      <c r="B45" s="199"/>
      <c r="C45" s="199"/>
      <c r="D45" s="199"/>
      <c r="E45" s="199"/>
      <c r="F45" s="199"/>
      <c r="G45" s="199"/>
    </row>
    <row r="46" spans="1:7" ht="12.75">
      <c r="A46" s="199"/>
      <c r="B46" s="199"/>
      <c r="C46" s="199"/>
      <c r="D46" s="199"/>
      <c r="E46" s="199"/>
      <c r="F46" s="199"/>
      <c r="G46" s="199"/>
    </row>
    <row r="47" spans="1:7" ht="12.75">
      <c r="A47" s="199"/>
      <c r="B47" s="199"/>
      <c r="C47" s="199"/>
      <c r="D47" s="199"/>
      <c r="E47" s="199"/>
      <c r="F47" s="199"/>
      <c r="G47" s="199"/>
    </row>
    <row r="48" spans="1:7" ht="12.75">
      <c r="A48" s="199"/>
      <c r="B48" s="199"/>
      <c r="C48" s="199"/>
      <c r="D48" s="199"/>
      <c r="E48" s="199"/>
      <c r="F48" s="199"/>
      <c r="G48" s="199"/>
    </row>
    <row r="49" spans="1:7" ht="12.75">
      <c r="A49" s="199"/>
      <c r="B49" s="199"/>
      <c r="C49" s="199"/>
      <c r="D49" s="199"/>
      <c r="E49" s="199"/>
      <c r="F49" s="199"/>
      <c r="G49" s="199"/>
    </row>
    <row r="50" spans="1:7" ht="12.75">
      <c r="A50" s="199"/>
      <c r="B50" s="199"/>
      <c r="C50" s="199"/>
      <c r="D50" s="199"/>
      <c r="E50" s="199"/>
      <c r="F50" s="199"/>
      <c r="G50" s="199"/>
    </row>
  </sheetData>
  <mergeCells count="23">
    <mergeCell ref="A13:A14"/>
    <mergeCell ref="A15:A16"/>
    <mergeCell ref="B15:B16"/>
    <mergeCell ref="C15:C16"/>
    <mergeCell ref="D15:D16"/>
    <mergeCell ref="B11:B12"/>
    <mergeCell ref="C11:C12"/>
    <mergeCell ref="B13:B14"/>
    <mergeCell ref="C13:C14"/>
    <mergeCell ref="D13:D14"/>
    <mergeCell ref="B6:F6"/>
    <mergeCell ref="E9:G9"/>
    <mergeCell ref="E10:F10"/>
    <mergeCell ref="A9:A10"/>
    <mergeCell ref="B9:B10"/>
    <mergeCell ref="C9:C10"/>
    <mergeCell ref="D9:D10"/>
    <mergeCell ref="B23:B24"/>
    <mergeCell ref="C23:C24"/>
    <mergeCell ref="B17:B18"/>
    <mergeCell ref="C17:C18"/>
    <mergeCell ref="B19:B20"/>
    <mergeCell ref="C19:C20"/>
  </mergeCells>
  <printOptions horizontalCentered="1"/>
  <pageMargins left="0.984251968503937" right="0.7874015748031497" top="0.5905511811023623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2006-06-29T08:25:58Z</cp:lastPrinted>
  <dcterms:created xsi:type="dcterms:W3CDTF">2001-11-04T12:47:02Z</dcterms:created>
  <dcterms:modified xsi:type="dcterms:W3CDTF">2006-06-29T08:29:09Z</dcterms:modified>
  <cp:category/>
  <cp:version/>
  <cp:contentType/>
  <cp:contentStatus/>
</cp:coreProperties>
</file>